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pigoo" sheetId="1" r:id="rId1"/>
  </sheets>
  <externalReferences>
    <externalReference r:id="rId2"/>
    <externalReference r:id="rId3"/>
    <externalReference r:id="rId4"/>
  </externalReferences>
  <definedNames>
    <definedName name="______Cua1">#REF!</definedName>
    <definedName name="_____Cua1">#REF!</definedName>
    <definedName name="___Cua1">#REF!</definedName>
    <definedName name="___xlfn.SUMIFS" hidden="1">#NAME?</definedName>
    <definedName name="__Cua1">#REF!</definedName>
    <definedName name="__xlfn.SUMIFS" hidden="1">#NAME?</definedName>
    <definedName name="_Cua1">#REF!</definedName>
    <definedName name="_Cua2">#REF!</definedName>
    <definedName name="Admin.">'[2]Gastos de Admin.'!$H$234</definedName>
    <definedName name="_xlnm.Extract">#REF!</definedName>
    <definedName name="_xlnm.Print_Area" localSheetId="0">pigoo!$A$1:$R$212</definedName>
    <definedName name="cinco">#REF!</definedName>
    <definedName name="Comerc.">#REF!</definedName>
    <definedName name="Cua">#REF!</definedName>
    <definedName name="Egresos">#REF!</definedName>
    <definedName name="Grales.">#REF!</definedName>
    <definedName name="ing">#REF!</definedName>
    <definedName name="Ingresos">#REF!</definedName>
    <definedName name="inv">#REF!</definedName>
    <definedName name="Inversiones">#REF!</definedName>
    <definedName name="Op.Mant.">#REF!</definedName>
    <definedName name="POA">'[3]Gastos de Admin.'!#REF!</definedName>
    <definedName name="romelia">#REF!</definedName>
    <definedName name="_xlnm.Print_Titles" localSheetId="0">pigoo!$9:$10</definedName>
    <definedName name="Tot.Gastos">#REF!</definedName>
    <definedName name="xxxx">#REF!</definedName>
  </definedNames>
  <calcPr calcId="125725"/>
</workbook>
</file>

<file path=xl/calcChain.xml><?xml version="1.0" encoding="utf-8"?>
<calcChain xmlns="http://schemas.openxmlformats.org/spreadsheetml/2006/main">
  <c r="M186" i="1"/>
  <c r="L186"/>
  <c r="K186"/>
  <c r="J186"/>
  <c r="I186"/>
  <c r="H186"/>
  <c r="G186"/>
  <c r="F186"/>
  <c r="E186"/>
  <c r="D186"/>
  <c r="C186"/>
  <c r="B186"/>
  <c r="M185"/>
  <c r="L185"/>
  <c r="K185"/>
  <c r="J185"/>
  <c r="I185"/>
  <c r="H185"/>
  <c r="G185"/>
  <c r="F185"/>
  <c r="E185"/>
  <c r="D185"/>
  <c r="C185"/>
  <c r="B185"/>
  <c r="M173"/>
  <c r="L173"/>
  <c r="K173"/>
  <c r="J173"/>
  <c r="I173"/>
  <c r="H173"/>
  <c r="G173"/>
  <c r="F173"/>
  <c r="E173"/>
  <c r="D173"/>
  <c r="C173"/>
  <c r="B173"/>
  <c r="M138"/>
  <c r="L138"/>
  <c r="K138"/>
  <c r="J138"/>
  <c r="I138"/>
  <c r="H138"/>
  <c r="G138"/>
  <c r="F138"/>
  <c r="E138"/>
  <c r="D138"/>
  <c r="C138"/>
  <c r="B138"/>
  <c r="R132"/>
  <c r="Q132"/>
  <c r="P132"/>
  <c r="P131" s="1"/>
  <c r="O132"/>
  <c r="N132"/>
  <c r="R131"/>
  <c r="Q131"/>
  <c r="O131"/>
  <c r="N131"/>
  <c r="M131"/>
  <c r="L131"/>
  <c r="K131"/>
  <c r="J131"/>
  <c r="I131"/>
  <c r="H131"/>
  <c r="G131"/>
  <c r="F131"/>
  <c r="E131"/>
  <c r="D131"/>
  <c r="C131"/>
  <c r="B131"/>
  <c r="M130"/>
  <c r="L130"/>
  <c r="K130"/>
  <c r="J130"/>
  <c r="I130"/>
  <c r="H130"/>
  <c r="G130"/>
  <c r="F130"/>
  <c r="E130"/>
  <c r="D130"/>
  <c r="C130"/>
  <c r="B130"/>
  <c r="M118"/>
  <c r="L118"/>
  <c r="K118"/>
  <c r="J118"/>
  <c r="I118"/>
  <c r="H118"/>
  <c r="G118"/>
  <c r="F118"/>
  <c r="E118"/>
  <c r="D118"/>
  <c r="C118"/>
  <c r="B118"/>
  <c r="M112"/>
  <c r="L112"/>
  <c r="K112"/>
  <c r="J112"/>
  <c r="I112"/>
  <c r="H112"/>
  <c r="G112"/>
  <c r="F112"/>
  <c r="E112"/>
  <c r="D112"/>
  <c r="C112"/>
  <c r="B112"/>
  <c r="M111"/>
  <c r="M127" s="1"/>
  <c r="L111"/>
  <c r="L127" s="1"/>
  <c r="K111"/>
  <c r="K127" s="1"/>
  <c r="J111"/>
  <c r="J127" s="1"/>
  <c r="I111"/>
  <c r="I127" s="1"/>
  <c r="H111"/>
  <c r="H127" s="1"/>
  <c r="G111"/>
  <c r="G127" s="1"/>
  <c r="F111"/>
  <c r="F127" s="1"/>
  <c r="E111"/>
  <c r="E127" s="1"/>
  <c r="D111"/>
  <c r="D127" s="1"/>
  <c r="C111"/>
  <c r="C127" s="1"/>
  <c r="B111"/>
  <c r="B127" s="1"/>
  <c r="M99"/>
  <c r="L99"/>
  <c r="K99"/>
  <c r="J99"/>
  <c r="I99"/>
  <c r="H99"/>
  <c r="G99"/>
  <c r="F99"/>
  <c r="E99"/>
  <c r="D99"/>
  <c r="C99"/>
  <c r="B99"/>
  <c r="N97"/>
  <c r="N96"/>
  <c r="N95"/>
  <c r="N94"/>
  <c r="N93"/>
  <c r="N92" s="1"/>
  <c r="M92"/>
  <c r="L92"/>
  <c r="K92"/>
  <c r="J92"/>
  <c r="I92"/>
  <c r="H92"/>
  <c r="G92"/>
  <c r="F92"/>
  <c r="E92"/>
  <c r="D92"/>
  <c r="C92"/>
  <c r="B92"/>
  <c r="N79"/>
  <c r="M79"/>
  <c r="L79"/>
  <c r="K79"/>
  <c r="J79"/>
  <c r="I79"/>
  <c r="H79"/>
  <c r="G79"/>
  <c r="F79"/>
  <c r="E79"/>
  <c r="D79"/>
  <c r="C79"/>
  <c r="B79"/>
  <c r="N76"/>
  <c r="N75"/>
  <c r="N74"/>
  <c r="N73"/>
  <c r="N72"/>
  <c r="N71"/>
  <c r="M71"/>
  <c r="L71"/>
  <c r="K71"/>
  <c r="J71"/>
  <c r="I71"/>
  <c r="H71"/>
  <c r="G71"/>
  <c r="F71"/>
  <c r="E71"/>
  <c r="D71"/>
  <c r="C71"/>
  <c r="B71"/>
  <c r="N66"/>
  <c r="N65" s="1"/>
  <c r="M65"/>
  <c r="L65"/>
  <c r="K65"/>
  <c r="J65"/>
  <c r="I65"/>
  <c r="H65"/>
  <c r="G65"/>
  <c r="F65"/>
  <c r="E65"/>
  <c r="D65"/>
  <c r="C65"/>
  <c r="B65"/>
  <c r="M56"/>
  <c r="L56"/>
  <c r="K56"/>
  <c r="J56"/>
  <c r="I56"/>
  <c r="H56"/>
  <c r="G56"/>
  <c r="F56"/>
  <c r="E56"/>
  <c r="D56"/>
  <c r="C56"/>
  <c r="B56"/>
  <c r="N51"/>
  <c r="M51"/>
  <c r="L51"/>
  <c r="K51"/>
  <c r="J51"/>
  <c r="I51"/>
  <c r="H51"/>
  <c r="G51"/>
  <c r="F51"/>
  <c r="E51"/>
  <c r="D51"/>
  <c r="C51"/>
  <c r="B51"/>
  <c r="O41"/>
  <c r="N41"/>
  <c r="M41"/>
  <c r="L41"/>
  <c r="K41"/>
  <c r="J41"/>
  <c r="I41"/>
  <c r="H41"/>
  <c r="G41"/>
  <c r="F41"/>
  <c r="E41"/>
  <c r="D41"/>
  <c r="C41"/>
  <c r="B41"/>
  <c r="O39"/>
  <c r="P39" s="1"/>
  <c r="N39"/>
  <c r="N37"/>
  <c r="N36"/>
  <c r="N35"/>
  <c r="N34" s="1"/>
  <c r="Q34" s="1"/>
  <c r="R34" s="1"/>
  <c r="O34"/>
  <c r="P34" s="1"/>
  <c r="M34"/>
  <c r="L34"/>
  <c r="K34"/>
  <c r="J34"/>
  <c r="I34"/>
  <c r="H34"/>
  <c r="G34"/>
  <c r="F34"/>
  <c r="E34"/>
  <c r="D34"/>
  <c r="C34"/>
  <c r="B34"/>
  <c r="N33"/>
  <c r="N30"/>
  <c r="N29"/>
  <c r="N28"/>
  <c r="N27"/>
  <c r="N26"/>
  <c r="O25"/>
  <c r="N25"/>
  <c r="M25"/>
  <c r="L25"/>
  <c r="K25"/>
  <c r="J25"/>
  <c r="J22" s="1"/>
  <c r="J21" s="1"/>
  <c r="I25"/>
  <c r="H25"/>
  <c r="G25"/>
  <c r="F25"/>
  <c r="F22" s="1"/>
  <c r="F21" s="1"/>
  <c r="E25"/>
  <c r="D25"/>
  <c r="C25"/>
  <c r="B25"/>
  <c r="B22" s="1"/>
  <c r="B21" s="1"/>
  <c r="N21" s="1"/>
  <c r="N24"/>
  <c r="N23"/>
  <c r="N22" s="1"/>
  <c r="O22"/>
  <c r="O21" s="1"/>
  <c r="M22"/>
  <c r="L22"/>
  <c r="K22"/>
  <c r="K21" s="1"/>
  <c r="I22"/>
  <c r="H22"/>
  <c r="G22"/>
  <c r="G21" s="1"/>
  <c r="E22"/>
  <c r="D22"/>
  <c r="C22"/>
  <c r="C21" s="1"/>
  <c r="M21"/>
  <c r="L21"/>
  <c r="I21"/>
  <c r="H21"/>
  <c r="E21"/>
  <c r="D21"/>
  <c r="R20"/>
  <c r="P17" s="1"/>
  <c r="Q17" s="1"/>
  <c r="R17" s="1"/>
  <c r="N19"/>
  <c r="N18"/>
  <c r="N17"/>
  <c r="N16"/>
  <c r="O15"/>
  <c r="P15" s="1"/>
  <c r="N15"/>
  <c r="N14"/>
  <c r="O13"/>
  <c r="O12" s="1"/>
  <c r="O11" s="1"/>
  <c r="O32" s="1"/>
  <c r="O38" s="1"/>
  <c r="M13"/>
  <c r="L13"/>
  <c r="K13"/>
  <c r="K12" s="1"/>
  <c r="K11" s="1"/>
  <c r="K32" s="1"/>
  <c r="K38" s="1"/>
  <c r="J13"/>
  <c r="J12" s="1"/>
  <c r="J11" s="1"/>
  <c r="J32" s="1"/>
  <c r="J38" s="1"/>
  <c r="I13"/>
  <c r="H13"/>
  <c r="G13"/>
  <c r="G12" s="1"/>
  <c r="G11" s="1"/>
  <c r="G32" s="1"/>
  <c r="G38" s="1"/>
  <c r="F13"/>
  <c r="F12" s="1"/>
  <c r="F11" s="1"/>
  <c r="F32" s="1"/>
  <c r="F38" s="1"/>
  <c r="E13"/>
  <c r="D13"/>
  <c r="C13"/>
  <c r="C12" s="1"/>
  <c r="C11" s="1"/>
  <c r="C32" s="1"/>
  <c r="C38" s="1"/>
  <c r="B13"/>
  <c r="B12" s="1"/>
  <c r="B11" s="1"/>
  <c r="B32" s="1"/>
  <c r="B38" s="1"/>
  <c r="M12"/>
  <c r="L12"/>
  <c r="L11" s="1"/>
  <c r="L32" s="1"/>
  <c r="L38" s="1"/>
  <c r="I12"/>
  <c r="H12"/>
  <c r="H11" s="1"/>
  <c r="H32" s="1"/>
  <c r="H38" s="1"/>
  <c r="E12"/>
  <c r="D12"/>
  <c r="D11" s="1"/>
  <c r="D32" s="1"/>
  <c r="D38" s="1"/>
  <c r="M11"/>
  <c r="M32" s="1"/>
  <c r="M38" s="1"/>
  <c r="I11"/>
  <c r="I32" s="1"/>
  <c r="I38" s="1"/>
  <c r="E11"/>
  <c r="E32" s="1"/>
  <c r="E38" s="1"/>
  <c r="Q30" l="1"/>
  <c r="Q15"/>
  <c r="R15" s="1"/>
  <c r="Q24"/>
  <c r="R24" s="1"/>
  <c r="Q27"/>
  <c r="R27" s="1"/>
  <c r="P14"/>
  <c r="P13" s="1"/>
  <c r="P12" s="1"/>
  <c r="P11" s="1"/>
  <c r="P19"/>
  <c r="Q19" s="1"/>
  <c r="R19" s="1"/>
  <c r="P26"/>
  <c r="Q39"/>
  <c r="P23"/>
  <c r="P24"/>
  <c r="P27"/>
  <c r="P28"/>
  <c r="Q28" s="1"/>
  <c r="R28" s="1"/>
  <c r="P29"/>
  <c r="Q29" s="1"/>
  <c r="N13"/>
  <c r="P30"/>
  <c r="P33"/>
  <c r="Q33" s="1"/>
  <c r="R33" s="1"/>
  <c r="P16"/>
  <c r="Q16" s="1"/>
  <c r="R16" s="1"/>
  <c r="Q13" l="1"/>
  <c r="R13" s="1"/>
  <c r="N12"/>
  <c r="Q14"/>
  <c r="R14" s="1"/>
  <c r="Q23"/>
  <c r="P25"/>
  <c r="Q25" s="1"/>
  <c r="R25" s="1"/>
  <c r="Q26"/>
  <c r="R23" l="1"/>
  <c r="P18"/>
  <c r="Q18" s="1"/>
  <c r="Q12"/>
  <c r="R12" s="1"/>
  <c r="N11"/>
  <c r="P22"/>
  <c r="Q11" l="1"/>
  <c r="R11" s="1"/>
  <c r="N32"/>
  <c r="P21"/>
  <c r="Q21" s="1"/>
  <c r="R21" s="1"/>
  <c r="Q22"/>
  <c r="R22" s="1"/>
  <c r="P32"/>
  <c r="P38" s="1"/>
  <c r="N38" l="1"/>
  <c r="Q38" s="1"/>
  <c r="Q32"/>
  <c r="R32" s="1"/>
</calcChain>
</file>

<file path=xl/comments1.xml><?xml version="1.0" encoding="utf-8"?>
<comments xmlns="http://schemas.openxmlformats.org/spreadsheetml/2006/main">
  <authors>
    <author>MANUELVAL</author>
    <author>Manuel Vega Navarrate</author>
    <author>Autor</author>
  </authors>
  <commentList>
    <comment ref="A11" authorId="0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EXTRAER INFORMACION DE ESTADOS FINANCIEROS Y BALANZA … </t>
        </r>
        <r>
          <rPr>
            <b/>
            <sz val="9"/>
            <color indexed="81"/>
            <rFont val="Tahoma"/>
            <family val="2"/>
          </rPr>
          <t>EN CASO DE CONSIDERAR LAS BONIFICACIONES Y DESCUENTOS COMO GASTO FAVOR DE CLASIFICARLOS DES PUES DE INGRESOS COMO EL FORMATO Y QUITARLO A LOS GASTOS. DEBERÁ CHECAR CON SU ESTADO DE RESULTADOS</t>
        </r>
      </text>
    </comment>
    <comment ref="A33" authorId="0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SOLO SI ESTA PAGANDO CREDITOS CONTRACTUALES</t>
        </r>
      </text>
    </comment>
    <comment ref="A34" authorId="0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DE LAS INVERSIONES REALIZADAS CON RECURSOS PROPIOS DENTRO DEL MES
</t>
        </r>
      </text>
    </comment>
    <comment ref="A40" authorId="0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DE SU BALANCE GENERAL O ESTADO DE SITUACIÓN FINANCIERA
</t>
        </r>
      </text>
    </comment>
    <comment ref="A51" authorId="0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OBTENER DE LOS RECIBOS DE ENERGIA ELECTRICA CFE</t>
        </r>
      </text>
    </comment>
    <comment ref="I51" authorId="1">
      <text>
        <r>
          <rPr>
            <b/>
            <sz val="9"/>
            <color indexed="81"/>
            <rFont val="Tahoma"/>
            <family val="2"/>
          </rPr>
          <t>Manuel Vega Navarrate:</t>
        </r>
        <r>
          <rPr>
            <sz val="9"/>
            <color indexed="81"/>
            <rFont val="Tahoma"/>
            <family val="2"/>
          </rPr>
          <t xml:space="preserve">
Faltan de Pagar algunos recibos de CFE, pero ya es el dato con el que se cerrara el mes.</t>
        </r>
      </text>
    </comment>
    <comment ref="J51" authorId="1">
      <text>
        <r>
          <rPr>
            <b/>
            <sz val="9"/>
            <color indexed="81"/>
            <rFont val="Tahoma"/>
            <family val="2"/>
          </rPr>
          <t>Manuel Vega Navarrate:</t>
        </r>
        <r>
          <rPr>
            <sz val="9"/>
            <color indexed="81"/>
            <rFont val="Tahoma"/>
            <family val="2"/>
          </rPr>
          <t xml:space="preserve">
Faltan de Pagar algunos recibos de CFE, pero ya es el dato con el que se cerrara el mes.</t>
        </r>
      </text>
    </comment>
    <comment ref="K51" authorId="1">
      <text>
        <r>
          <rPr>
            <b/>
            <sz val="9"/>
            <color indexed="81"/>
            <rFont val="Tahoma"/>
            <family val="2"/>
          </rPr>
          <t>Manuel Vega Navarrate:</t>
        </r>
        <r>
          <rPr>
            <sz val="9"/>
            <color indexed="81"/>
            <rFont val="Tahoma"/>
            <family val="2"/>
          </rPr>
          <t xml:space="preserve">
Faltan de Pagar algunos recibos de CFE, pero ya es el dato con el que se cerrara el mes.</t>
        </r>
      </text>
    </comment>
    <comment ref="L51" authorId="1">
      <text>
        <r>
          <rPr>
            <b/>
            <sz val="9"/>
            <color indexed="81"/>
            <rFont val="Tahoma"/>
            <family val="2"/>
          </rPr>
          <t>Manuel Vega Navarrate:</t>
        </r>
        <r>
          <rPr>
            <sz val="9"/>
            <color indexed="81"/>
            <rFont val="Tahoma"/>
            <family val="2"/>
          </rPr>
          <t xml:space="preserve">
Faltan de Pagar algunos recibos de CFE, pero ya es el dato con el que se cerrara el mes.</t>
        </r>
      </text>
    </comment>
    <comment ref="A56" authorId="0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OBTENER DE LOS RECIBOS DE ENERGÍA ELÉCTRICA CFE</t>
        </r>
      </text>
    </comment>
    <comment ref="A61" authorId="0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SOLO SI EXISTE EL PLAN DE REALIZARLO  DE LO CONTRARIO SOLO PONER N/A
</t>
        </r>
      </text>
    </comment>
    <comment ref="A62" authorId="0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SOLO SI EXISTE EL PLAN DE REALIZARLO  DE LO CONTRARIO SOLO PONER N/A</t>
        </r>
      </text>
    </comment>
    <comment ref="A65" authorId="0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DE LAS BITACORAS DE MEDICION DE LAS FUENTES POR TIPO
</t>
        </r>
      </text>
    </comment>
    <comment ref="A71" authorId="0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DE SU RESUMEN OPERATIVO POR TIPO DE USUARIO
</t>
        </r>
      </text>
    </comment>
    <comment ref="A79" authorId="0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DEL RESUMEN OPERATIVO DEL SISTEMA LECTRURA CEL O COMERCIAL</t>
        </r>
      </text>
    </comment>
    <comment ref="A84" authorId="0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DE LAS BITACORAS DE LECTURA DE  MEDICIÓN EN LA PLANTA TRATADORA O ESTIMADO.</t>
        </r>
      </text>
    </comment>
    <comment ref="A91" authorId="0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DEL RESUMEN OPERATIVO DEL SISTEMA LECTURA CEL O COMERCIAL PARA LO FACTURADO Y COBRADO EN $</t>
        </r>
      </text>
    </comment>
    <comment ref="A106" authorId="0">
      <text>
        <r>
          <rPr>
            <sz val="9"/>
            <color indexed="81"/>
            <rFont val="Tahoma"/>
            <family val="2"/>
          </rPr>
          <t>MANUELVAL:SOLO AQUELLOS QUE EFECTIVAMENTE SE REALIZARON YA QUE AL ACUDIR AL CORTE EL USUARIO EN ALGUNOS CASOS REALIZA EL PAGO INMEDIATO.</t>
        </r>
      </text>
    </comment>
    <comment ref="A107" authorId="0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TAMBIEN LAS EFECTIVAMENTE RERALIZADAS EN LAS BITACORAS O CONTROLES.</t>
        </r>
      </text>
    </comment>
    <comment ref="A108" authorId="0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DE LO CONTABILIZADO POR ESTE CONCEPTO
</t>
        </r>
      </text>
    </comment>
    <comment ref="A110" authorId="0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DEL SISTEMA LECTURA CEL O COMERCIAL, SEPARAR TOMAS ACTIVAS DE LAS NO ACTIVAS O CONGELADAS COMO LO MUESTRA EL CUADRO</t>
        </r>
      </text>
    </comment>
    <comment ref="A130" authorId="0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Obtener del resumen operativo del sistema lectura cel o comercial. </t>
        </r>
        <r>
          <rPr>
            <b/>
            <sz val="9"/>
            <color indexed="81"/>
            <rFont val="Tahoma"/>
            <family val="2"/>
          </rPr>
          <t>SE TOMA EL REZAGO SIN RECARGOS</t>
        </r>
      </text>
    </comment>
    <comment ref="A138" authorId="0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Obtener del resumen operativo del sistema lectura cel o comercial</t>
        </r>
      </text>
    </comment>
    <comment ref="A144" authorId="0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TOMAR DEL PADRON POR RANGOS DE CONSUMO LA TARIFA EN LA QUE HUBO MAS USUARIOS EN EL MES</t>
        </r>
      </text>
    </comment>
    <comment ref="A153" authorId="0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EN CASO DE TENER EL DATO DE </t>
        </r>
        <r>
          <rPr>
            <b/>
            <sz val="9"/>
            <color indexed="81"/>
            <rFont val="Tahoma"/>
            <family val="2"/>
          </rPr>
          <t>CONAPO</t>
        </r>
        <r>
          <rPr>
            <sz val="9"/>
            <color indexed="81"/>
            <rFont val="Tahoma"/>
            <family val="2"/>
          </rPr>
          <t xml:space="preserve"> SE INCLUYE.</t>
        </r>
      </text>
    </comment>
    <comment ref="A154" authorId="0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ESTIMADO CON BASE A INFORMACIÓN QUE SE POSEA EN EL ORGANISMO.</t>
        </r>
      </text>
    </comment>
    <comment ref="A155" authorId="0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ESTIMADO CON BASE A INFORMACIÓN QUE SE POSEA EN EL ORGANISMO.</t>
        </r>
      </text>
    </comment>
    <comment ref="A156" authorId="0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COMUNIDADES, COMITES QUE EL ORGANISMO ATIENDE ADEMAS DE LO CORRESPONDIENTE A SUS CINCURSCRIPCIÓN</t>
        </r>
      </text>
    </comment>
    <comment ref="A157" authorId="0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DEL DATO DE COUNIDADES ATENDIDAS ESTIMAR EL NUMERO DE USUARIOS SEGÚN EL PADRON DE CADA UNA</t>
        </r>
      </text>
    </comment>
    <comment ref="A158" authorId="0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DEL RESUMEN OPERATIVO DEL SISTEMA LECTURA CEL O COMERCIAL</t>
        </r>
      </text>
    </comment>
    <comment ref="A159" authorId="0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DEL RESUMEN OPERATIVO DEL SISTEMA LECTURA CEL O COMERCIAL</t>
        </r>
      </text>
    </comment>
    <comment ref="A160" authorId="0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DATO OBTENIDO DEL AREA TECNICA RESULTADO DEL MONITOREO REALIZADO POR EL AREA TECNICA. PUEDE SER HISTORICO. EN CASO DE NO CONTAR CON EL, LLEVARLO A CABO</t>
        </r>
      </text>
    </comment>
    <comment ref="A161" authorId="0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DATO OBTENIDO DEL AREA TECNICA RESULTADO DEL MONITOREO REALIZADO POR EL AREA TECNICA. PUEDE SER HISTORICO. EN CASO DE NO CONTAR CON EL, LLEVARLO A CABO</t>
        </r>
      </text>
    </comment>
    <comment ref="A162" authorId="0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DATO OBTENIDO DEL AREA TECNICA RESULTADO DEL MONITOREO REALIZADO POR EL AREA TECNICA. PUEDE SER HISTORICO. EN CASO DE NO CONTAR CON EL, LLEVARLO A CABO</t>
        </r>
      </text>
    </comment>
    <comment ref="A163" authorId="0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INCLUIR EL REGISTRO QUE SE TENGA DE LA RED DE DISTRIBUCIÓN DE AGUA MAS ACTUAL.</t>
        </r>
      </text>
    </comment>
    <comment ref="A164" authorId="0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INCLUIR EL REGISTRO QUE SE TENGA DE LA RED DE DISTRIBUCIÓN DE AGUA MAS ACTUAL.</t>
        </r>
      </text>
    </comment>
    <comment ref="A165" authorId="0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SE REFIERE A LA LONGITUD REHABILITADA EN EL MES EN KM</t>
        </r>
      </text>
    </comment>
    <comment ref="A166" authorId="0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EN CASO DE REHABILITAR O REPARAR MICROMEDIDORES</t>
        </r>
      </text>
    </comment>
    <comment ref="A167" authorId="0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LOS MICROMEDIDORES NUEVOS INSTALADOS POR SUSTITUCIÓN, A SOLICITUD DEL USUARIO , NUEVOS CONTRATOS, ETC.</t>
        </r>
      </text>
    </comment>
    <comment ref="A168" authorId="0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A LOS QUE EFECTIVAMENTE SE LES TOMA LECTURA, NO INCLUYE LOS ESTIMADOS, PROMEDIADOS, DESTRUIDOS, SIN FUNCIONAR, ETC.  </t>
        </r>
        <r>
          <rPr>
            <b/>
            <sz val="9"/>
            <color indexed="81"/>
            <rFont val="Tahoma"/>
            <family val="2"/>
          </rPr>
          <t>SOLO FUNCIONANDO</t>
        </r>
      </text>
    </comment>
    <comment ref="A170" authorId="0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MACROMEDIDORES INSTALADOS EN EL MES</t>
        </r>
      </text>
    </comment>
    <comment ref="A171" authorId="0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QUE SI FUNCIONEN Y ARROJEN LECTURAS CORRECTAMENTE. SEGÚN BITACORAS</t>
        </r>
      </text>
    </comment>
    <comment ref="A173" authorId="0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INVENTARIO DE FUENTES ACTIVAS Y EN DESUSO, TANQUES DE ALMACENAMIENTO O PILAS Y CAPACIDAD DE ALMACENAMIENTO. </t>
        </r>
      </text>
    </comment>
    <comment ref="A186" authorId="0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INCLUIR TODO EL PERSONAL SEA POR SUELDOS Y SALARIOS, HONORARIOS O ASIMILADOS. SEPARAR DE ACUERDO AL CUADRO</t>
        </r>
      </text>
    </comment>
    <comment ref="A197" authorId="0">
      <text>
        <r>
          <rPr>
            <b/>
            <sz val="9"/>
            <color indexed="81"/>
            <rFont val="Tahoma"/>
            <family val="2"/>
          </rPr>
          <t xml:space="preserve">MANUELVAL:
</t>
        </r>
        <r>
          <rPr>
            <sz val="9"/>
            <color indexed="81"/>
            <rFont val="Tahoma"/>
            <family val="2"/>
          </rPr>
          <t>QUE SE INVOLUCREN EN EL TEMA</t>
        </r>
      </text>
    </comment>
    <comment ref="A198" authorId="0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SEGÚN SUS BITACORAS O REPORTES DIARIOS</t>
        </r>
      </text>
    </comment>
    <comment ref="A199" authorId="0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SEGÚN SUS BITACORAS O REPORTES DIARIOS</t>
        </r>
      </text>
    </comment>
    <comment ref="A200" authorId="0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SEGÚN SUS BITACORAS O REPORTES DIARIOS</t>
        </r>
      </text>
    </comment>
    <comment ref="A201" authorId="0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SEGÚN SUS BITACORAS O REPORTES DIARIOS</t>
        </r>
      </text>
    </comment>
    <comment ref="A202" authorId="0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SEGÚN SUS BITACORAS O REPORTES DIARIOS</t>
        </r>
      </text>
    </comment>
    <comment ref="A203" authorId="0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SE REFIERE A AQUELLOS USUARIOS QUE RECIBEN AGUA LAS 24 HRS LOS 7 DIAS</t>
        </r>
      </text>
    </comment>
    <comment ref="L203" authorId="2">
      <text>
        <r>
          <rPr>
            <b/>
            <sz val="9"/>
            <color indexed="81"/>
            <rFont val="Tahoma"/>
            <family val="2"/>
          </rPr>
          <t>ESTE DATO SE OBTUVO POR NELLY / YA QUE DANY ESTABA DE VACACIONES ESTE ES APROX</t>
        </r>
      </text>
    </comment>
    <comment ref="A204" authorId="0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TOMAS CON SERVICIO DE TANDEO.</t>
        </r>
      </text>
    </comment>
  </commentList>
</comments>
</file>

<file path=xl/sharedStrings.xml><?xml version="1.0" encoding="utf-8"?>
<sst xmlns="http://schemas.openxmlformats.org/spreadsheetml/2006/main" count="213" uniqueCount="178">
  <si>
    <t>JUNTA RURALDE AGUA Y SANEAMIENTO DE BENITO JUAREZ</t>
  </si>
  <si>
    <t>Indicadores de Resultados</t>
  </si>
  <si>
    <t>Ejercicio Fiscal 2022</t>
  </si>
  <si>
    <t>Variables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</si>
  <si>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</si>
  <si>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</si>
  <si>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</si>
  <si>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</si>
  <si>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</si>
  <si>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</si>
  <si>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</si>
  <si>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</si>
  <si>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</si>
  <si>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</si>
  <si>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</si>
  <si>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</si>
  <si>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</si>
  <si>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Presupuesto Anual</t>
  </si>
  <si>
    <t>Presupuesto Acumulado del Periodo</t>
  </si>
  <si>
    <t>Diferencia</t>
  </si>
  <si>
    <t>Ejer &amp; Ppto</t>
  </si>
  <si>
    <t>Resultados de Gestion</t>
  </si>
  <si>
    <t>1. Ingresos  (A+B)</t>
  </si>
  <si>
    <t>A) Ingresos propios netos (a+b+c)</t>
  </si>
  <si>
    <t>a) Ingresos propios (i+ii)</t>
  </si>
  <si>
    <t>i) ingresos por agua, alcantarillado y saneamiento</t>
  </si>
  <si>
    <t>ii) resto de los ingresos propios</t>
  </si>
  <si>
    <t>b) Descuento social</t>
  </si>
  <si>
    <t>c) Bonificaciones</t>
  </si>
  <si>
    <t>c) Ajustes</t>
  </si>
  <si>
    <t>.</t>
  </si>
  <si>
    <t>B) Ingresos indirectos</t>
  </si>
  <si>
    <t>2. Egresos (A+B+C)</t>
  </si>
  <si>
    <t>A) Costos y gastos de Operación (a+b+c+d)</t>
  </si>
  <si>
    <t>a) Servicios personales</t>
  </si>
  <si>
    <t>b) Materiales y suministros</t>
  </si>
  <si>
    <t>c) Servicios Generales (i+ii+iii)</t>
  </si>
  <si>
    <t>i) Energía eléctrica (operación)</t>
  </si>
  <si>
    <t>ii) Aportaciones y Derechos (5% JCAS)</t>
  </si>
  <si>
    <t xml:space="preserve">iii) DFEA Pagados </t>
  </si>
  <si>
    <t>iv) Resto de los Servicios</t>
  </si>
  <si>
    <t>d) Apoyos y transferencias y Otros</t>
  </si>
  <si>
    <t>* NO REPETIR LAS BONIFICACIONES, DESCUENTOS Y AJUSTES EN LOS GASTOS OPERATIVOS.</t>
  </si>
  <si>
    <t>Resultado del Ejercicio</t>
  </si>
  <si>
    <t>B) Creditos</t>
  </si>
  <si>
    <t>C) Inversiones propias</t>
  </si>
  <si>
    <t>Ampliación</t>
  </si>
  <si>
    <t>Rehabilitación</t>
  </si>
  <si>
    <t>Activo Fijo</t>
  </si>
  <si>
    <t>Deficit</t>
  </si>
  <si>
    <t>D) Inversiones de Gobierno</t>
  </si>
  <si>
    <t>Cuentas de Balance</t>
  </si>
  <si>
    <t>Saldo En Bancos</t>
  </si>
  <si>
    <t>Cuenta Corriente</t>
  </si>
  <si>
    <t>Provisiones</t>
  </si>
  <si>
    <t>Inversiones</t>
  </si>
  <si>
    <t>Activo Circulante</t>
  </si>
  <si>
    <t xml:space="preserve">       Activo Total</t>
  </si>
  <si>
    <t>Pasivo Circulante</t>
  </si>
  <si>
    <t xml:space="preserve">       Pasivo Total</t>
  </si>
  <si>
    <t xml:space="preserve">      Saldo DFEA pendente de pago</t>
  </si>
  <si>
    <t>Energía Eléctrica de Operación en KW (A+B+C)</t>
  </si>
  <si>
    <t>A) Agua potable</t>
  </si>
  <si>
    <t>B) Alcantarillado</t>
  </si>
  <si>
    <t>C) Saneamiento</t>
  </si>
  <si>
    <t>Desglose Consumo Eléctrico $ (Pesos)</t>
  </si>
  <si>
    <t>Avance de Estudio de Eficiencia Electromecanica (% avance)</t>
  </si>
  <si>
    <t>Avance de Diagnostico de Medición de Presiones y Recuperción de caudales (% avance)</t>
  </si>
  <si>
    <t>Agua Potable</t>
  </si>
  <si>
    <t>Pozo Profundo</t>
  </si>
  <si>
    <t>Galerias Filtrantes</t>
  </si>
  <si>
    <t>Manantial</t>
  </si>
  <si>
    <t>Presas</t>
  </si>
  <si>
    <t>Volumen de agua facturada en m3 (A+B+C+D+E)</t>
  </si>
  <si>
    <t>A) Doméstico</t>
  </si>
  <si>
    <t>B) Comercial</t>
  </si>
  <si>
    <t>C) Industrial</t>
  </si>
  <si>
    <t>D) Escolar</t>
  </si>
  <si>
    <t>E) Público</t>
  </si>
  <si>
    <t>Volumen de agua cobrado en m3 (A+B)</t>
  </si>
  <si>
    <t>A) A Tiempo</t>
  </si>
  <si>
    <t>B) Con Rezago</t>
  </si>
  <si>
    <t>Saneamiento</t>
  </si>
  <si>
    <t>Agua Tratada (lagunas de oxidación, PTAR, etc)</t>
  </si>
  <si>
    <t>Volumen de agua tratado en m3 (entra a planta)</t>
  </si>
  <si>
    <t>Volumen de agua producido en m3 (sale de planta)</t>
  </si>
  <si>
    <t xml:space="preserve">     A) Vendida</t>
  </si>
  <si>
    <t xml:space="preserve">     B) Comprometida</t>
  </si>
  <si>
    <t xml:space="preserve">     C) Descargada</t>
  </si>
  <si>
    <t>Comercial</t>
  </si>
  <si>
    <t>Facturación de Agua, Alcant. y Saneamiento en $ (A+B+C+D+E)</t>
  </si>
  <si>
    <t>Cobrado de Agua, Alcant. y Saneamiento en $ (A+B+C+D+E)</t>
  </si>
  <si>
    <t>No. De Cortes Efectivos del Mes</t>
  </si>
  <si>
    <t>No. De Reconexiones del Mes</t>
  </si>
  <si>
    <t>Importe de Multas Cobradas</t>
  </si>
  <si>
    <t/>
  </si>
  <si>
    <t>Padrón de usuarios</t>
  </si>
  <si>
    <t>Total de conexiones de agua Activas (A+B)</t>
  </si>
  <si>
    <t>A) Conexiones de servicio medido  (a+b+c+d+e)</t>
  </si>
  <si>
    <t>a) Doméstico</t>
  </si>
  <si>
    <t>b) Comercial</t>
  </si>
  <si>
    <t>c) Industrial</t>
  </si>
  <si>
    <t>d) Escolar</t>
  </si>
  <si>
    <t>e) Público</t>
  </si>
  <si>
    <t>B) Conexiones de cuota fija (a+b+c+d+e)</t>
  </si>
  <si>
    <t>C) Conexiones No Activas o Congeladas</t>
  </si>
  <si>
    <t>Total de descargas de alcantarillado</t>
  </si>
  <si>
    <t>Cobertura de Alcantarillado</t>
  </si>
  <si>
    <t xml:space="preserve">Analítico del Rezago </t>
  </si>
  <si>
    <t>Monto del Rezago (A+B+C)</t>
  </si>
  <si>
    <t>A) Rezago cobrable (a+b+c)</t>
  </si>
  <si>
    <t>B) Escolar</t>
  </si>
  <si>
    <t>C) Público</t>
  </si>
  <si>
    <t>No. De tomas con rezago:</t>
  </si>
  <si>
    <t xml:space="preserve">              2 meses</t>
  </si>
  <si>
    <t xml:space="preserve">              4 meses</t>
  </si>
  <si>
    <t xml:space="preserve">              8 meses</t>
  </si>
  <si>
    <t xml:space="preserve">              1 año</t>
  </si>
  <si>
    <t>Tarifa mas Popular $</t>
  </si>
  <si>
    <t xml:space="preserve">              Domiciliaria $   20 m3</t>
  </si>
  <si>
    <t xml:space="preserve">               Comercial $  25 m3</t>
  </si>
  <si>
    <t>369.05</t>
  </si>
  <si>
    <t xml:space="preserve">               Industrial $   80 m3</t>
  </si>
  <si>
    <t>A los usuarios de cuota fija se asigna volumen estimado m3/mes</t>
  </si>
  <si>
    <t>NO</t>
  </si>
  <si>
    <t>no</t>
  </si>
  <si>
    <t xml:space="preserve">Coberturas de servicios </t>
  </si>
  <si>
    <t>No. habitantes según censo de INEGI</t>
  </si>
  <si>
    <t>No. de habitantes con servicio de agua potable</t>
  </si>
  <si>
    <t>No. de habitantes con servicio de alcantarillado</t>
  </si>
  <si>
    <t>No. de Localidades Atendidas (comunidades o comites de agua)</t>
  </si>
  <si>
    <t>No. de usuarios  en las Localidades Atendidas</t>
  </si>
  <si>
    <t xml:space="preserve">No. de usuarios con pagos a tiempo </t>
  </si>
  <si>
    <t>No. de usuarios con descuento social</t>
  </si>
  <si>
    <t>Presion minima de suministro en la red (mca)</t>
  </si>
  <si>
    <t>Presión media de suministro en la red (mca)</t>
  </si>
  <si>
    <t>Presion maxima de suministro en la red (mca)</t>
  </si>
  <si>
    <t>Longitud total de tubería de distribución (km)</t>
  </si>
  <si>
    <t>Longitud total de Alcantarillado (km)</t>
  </si>
  <si>
    <t>Longitud de tubería de distribución  rehabilitada (Km)</t>
  </si>
  <si>
    <t>No. de micromedidores rehabilitados</t>
  </si>
  <si>
    <t>No. de micromedidores Instalados Nuevos</t>
  </si>
  <si>
    <t>No. de micromedidores funcionando</t>
  </si>
  <si>
    <t>No. de micromedidores calibrados</t>
  </si>
  <si>
    <t>No. de macromedidores instalados en captaciones</t>
  </si>
  <si>
    <t>No. de macromedidores funcionando</t>
  </si>
  <si>
    <t>No. de macromedidores calibrados</t>
  </si>
  <si>
    <t>No. Fuentes de abastecimiento</t>
  </si>
  <si>
    <t xml:space="preserve">           Pozos profundos</t>
  </si>
  <si>
    <t xml:space="preserve">           Presas</t>
  </si>
  <si>
    <t xml:space="preserve">           Galerias filtrantes</t>
  </si>
  <si>
    <t xml:space="preserve">           Manantiales</t>
  </si>
  <si>
    <t xml:space="preserve">           Otros</t>
  </si>
  <si>
    <t>No. Fuentes de abastecimiento Activas</t>
  </si>
  <si>
    <t>No. De Tanques de Almacenamiento</t>
  </si>
  <si>
    <t>Recursos humanos</t>
  </si>
  <si>
    <t>A) Empleados Activos (a+b+c)</t>
  </si>
  <si>
    <t>a) Administración          Confianza</t>
  </si>
  <si>
    <t xml:space="preserve">                                   Sindicalizados</t>
  </si>
  <si>
    <t>b) Comercialización       Confianza</t>
  </si>
  <si>
    <t>c) Operación                 Confianza</t>
  </si>
  <si>
    <t xml:space="preserve">                                          Sindicalizados</t>
  </si>
  <si>
    <t>Sistemas de Información de Usuarios</t>
  </si>
  <si>
    <t>No. de empleados dedicados al control de fugas</t>
  </si>
  <si>
    <t>No. de fugas detectadas</t>
  </si>
  <si>
    <t>No. de fugas reparadas</t>
  </si>
  <si>
    <t>No. de usuarios abastecidos con pipas</t>
  </si>
  <si>
    <t>No. de quejas recibidas</t>
  </si>
  <si>
    <t>No. de quejas atendidas</t>
  </si>
  <si>
    <t>No de tomas con servicio continuo</t>
  </si>
  <si>
    <t>No. de tomas con servicio menor de 12 hrs</t>
  </si>
  <si>
    <r>
      <t>Volumen de agua producida en m</t>
    </r>
    <r>
      <rPr>
        <b/>
        <vertAlign val="superscript"/>
        <sz val="11"/>
        <rFont val="Arial"/>
        <family val="2"/>
      </rPr>
      <t>3</t>
    </r>
  </si>
  <si>
    <r>
      <t>Volumen de Almacenamiento de los Tanques m</t>
    </r>
    <r>
      <rPr>
        <vertAlign val="superscript"/>
        <sz val="11"/>
        <rFont val="Arial"/>
        <family val="2"/>
      </rPr>
      <t>3</t>
    </r>
  </si>
  <si>
    <r>
      <t xml:space="preserve">B) Pensionados y jubilados </t>
    </r>
    <r>
      <rPr>
        <sz val="12"/>
        <rFont val="Arial"/>
        <family val="2"/>
      </rPr>
      <t xml:space="preserve">  Confianza</t>
    </r>
  </si>
  <si>
    <t>C. CONRADO COLOMO CALDERON</t>
  </si>
  <si>
    <t>DIRECTOR EJECUTIVO</t>
  </si>
  <si>
    <t>C. ROMELIA MENDEZ VALDIVIEZ</t>
  </si>
  <si>
    <t>DIRECTORA FINANCIERA</t>
  </si>
</sst>
</file>

<file path=xl/styles.xml><?xml version="1.0" encoding="utf-8"?>
<styleSheet xmlns="http://schemas.openxmlformats.org/spreadsheetml/2006/main">
  <numFmts count="12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[Red]\-#,##0.00\ "/>
    <numFmt numFmtId="165" formatCode="_-* #,##0_-;\-* #,##0_-;_-* &quot;-&quot;??_-;_-@_-"/>
    <numFmt numFmtId="166" formatCode="_(* #,##0.00_);_(* \(#,##0.00\);_(* &quot;-&quot;??_);_(@_)"/>
    <numFmt numFmtId="167" formatCode="_(* #,##0_);_(* \(#,##0\);_(* &quot;-&quot;??_);_(@_)"/>
    <numFmt numFmtId="168" formatCode="#,##0_ ;[Red]\-#,##0\ "/>
    <numFmt numFmtId="169" formatCode="#,##0.00;[Red]#,##0.00"/>
    <numFmt numFmtId="170" formatCode="_-* #,##0.0_-;\-* #,##0.0_-;_-* &quot;-&quot;??_-;_-@_-"/>
    <numFmt numFmtId="171" formatCode="_-* #,##0.000_-;\-* #,##0.000_-;_-* &quot;-&quot;??_-;_-@_-"/>
    <numFmt numFmtId="172" formatCode="General_)"/>
    <numFmt numFmtId="173" formatCode="_([$€]* #,##0.00_);_([$€]* \(#,##0.00\);_([$€]* &quot;-&quot;??_);_(@_)"/>
  </numFmts>
  <fonts count="5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4"/>
      <color indexed="9"/>
      <name val="Arial"/>
      <family val="2"/>
    </font>
    <font>
      <b/>
      <sz val="12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sz val="10"/>
      <color indexed="58"/>
      <name val="Arial"/>
      <family val="2"/>
    </font>
    <font>
      <b/>
      <sz val="12"/>
      <color indexed="9"/>
      <name val="Arial"/>
      <family val="2"/>
    </font>
    <font>
      <b/>
      <sz val="8"/>
      <color indexed="9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8"/>
      <color rgb="FF002060"/>
      <name val="Arial"/>
      <family val="2"/>
    </font>
    <font>
      <b/>
      <i/>
      <sz val="11"/>
      <name val="Arial"/>
      <family val="2"/>
    </font>
    <font>
      <sz val="11"/>
      <color indexed="8"/>
      <name val="Calibri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10"/>
      <color indexed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u/>
      <sz val="10"/>
      <color indexed="12"/>
      <name val="Arial"/>
      <family val="2"/>
    </font>
    <font>
      <u/>
      <sz val="7.5"/>
      <color indexed="12"/>
      <name val="MS Sans Serif"/>
      <family val="2"/>
    </font>
    <font>
      <u/>
      <sz val="7.5"/>
      <color indexed="12"/>
      <name val="Arial"/>
      <family val="2"/>
    </font>
    <font>
      <sz val="11"/>
      <color theme="1"/>
      <name val="Century Gothic"/>
      <family val="2"/>
    </font>
    <font>
      <sz val="11"/>
      <color indexed="60"/>
      <name val="Calibri"/>
      <family val="2"/>
    </font>
    <font>
      <sz val="10"/>
      <name val="Arial"/>
    </font>
    <font>
      <sz val="9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8"/>
      <name val="Arial"/>
      <family val="2"/>
    </font>
    <font>
      <sz val="11"/>
      <name val="Calibri"/>
      <family val="2"/>
      <scheme val="minor"/>
    </font>
    <font>
      <b/>
      <vertAlign val="superscript"/>
      <sz val="11"/>
      <name val="Arial"/>
      <family val="2"/>
    </font>
    <font>
      <vertAlign val="superscript"/>
      <sz val="11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2">
    <border>
      <left/>
      <right/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48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172" fontId="4" fillId="0" borderId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6" borderId="0" applyNumberFormat="0" applyBorder="0" applyAlignment="0" applyProtection="0"/>
    <xf numFmtId="0" fontId="20" fillId="9" borderId="0" applyNumberFormat="0" applyBorder="0" applyAlignment="0" applyProtection="0"/>
    <xf numFmtId="0" fontId="20" fillId="12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6" borderId="0" applyNumberFormat="0" applyBorder="0" applyAlignment="0" applyProtection="0"/>
    <xf numFmtId="0" fontId="20" fillId="9" borderId="0" applyNumberFormat="0" applyBorder="0" applyAlignment="0" applyProtection="0"/>
    <xf numFmtId="0" fontId="20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3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20" borderId="0" applyNumberFormat="0" applyBorder="0" applyAlignment="0" applyProtection="0"/>
    <xf numFmtId="0" fontId="27" fillId="4" borderId="0" applyNumberFormat="0" applyBorder="0" applyAlignment="0" applyProtection="0"/>
    <xf numFmtId="0" fontId="28" fillId="5" borderId="0" applyNumberFormat="0" applyBorder="0" applyAlignment="0" applyProtection="0"/>
    <xf numFmtId="0" fontId="29" fillId="21" borderId="23" applyNumberFormat="0" applyAlignment="0" applyProtection="0"/>
    <xf numFmtId="0" fontId="29" fillId="21" borderId="23" applyNumberFormat="0" applyAlignment="0" applyProtection="0"/>
    <xf numFmtId="0" fontId="30" fillId="22" borderId="24" applyNumberFormat="0" applyAlignment="0" applyProtection="0"/>
    <xf numFmtId="0" fontId="31" fillId="0" borderId="25" applyNumberFormat="0" applyFill="0" applyAlignment="0" applyProtection="0"/>
    <xf numFmtId="0" fontId="30" fillId="22" borderId="24" applyNumberForma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20" borderId="0" applyNumberFormat="0" applyBorder="0" applyAlignment="0" applyProtection="0"/>
    <xf numFmtId="0" fontId="33" fillId="8" borderId="23" applyNumberFormat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28" fillId="5" borderId="0" applyNumberFormat="0" applyBorder="0" applyAlignment="0" applyProtection="0"/>
    <xf numFmtId="0" fontId="35" fillId="0" borderId="26" applyNumberFormat="0" applyFill="0" applyAlignment="0" applyProtection="0"/>
    <xf numFmtId="0" fontId="36" fillId="0" borderId="27" applyNumberFormat="0" applyFill="0" applyAlignment="0" applyProtection="0"/>
    <xf numFmtId="0" fontId="32" fillId="0" borderId="28" applyNumberFormat="0" applyFill="0" applyAlignment="0" applyProtection="0"/>
    <xf numFmtId="0" fontId="32" fillId="0" borderId="0" applyNumberFormat="0" applyFill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27" fillId="4" borderId="0" applyNumberFormat="0" applyBorder="0" applyAlignment="0" applyProtection="0"/>
    <xf numFmtId="0" fontId="33" fillId="8" borderId="23" applyNumberFormat="0" applyAlignment="0" applyProtection="0"/>
    <xf numFmtId="0" fontId="31" fillId="0" borderId="25" applyNumberFormat="0" applyFill="0" applyAlignment="0" applyProtection="0"/>
    <xf numFmtId="43" fontId="20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1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2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24" borderId="29" applyNumberFormat="0" applyFont="0" applyAlignment="0" applyProtection="0"/>
    <xf numFmtId="0" fontId="4" fillId="24" borderId="29" applyNumberFormat="0" applyFont="0" applyAlignment="0" applyProtection="0"/>
    <xf numFmtId="4" fontId="43" fillId="0" borderId="0" applyBorder="0" applyAlignment="0"/>
    <xf numFmtId="0" fontId="44" fillId="21" borderId="30" applyNumberFormat="0" applyAlignment="0" applyProtection="0"/>
    <xf numFmtId="9" fontId="1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4" fillId="21" borderId="30" applyNumberFormat="0" applyAlignment="0" applyProtection="0"/>
    <xf numFmtId="0" fontId="4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5" fillId="0" borderId="26" applyNumberFormat="0" applyFill="0" applyAlignment="0" applyProtection="0"/>
    <xf numFmtId="0" fontId="36" fillId="0" borderId="27" applyNumberFormat="0" applyFill="0" applyAlignment="0" applyProtection="0"/>
    <xf numFmtId="0" fontId="32" fillId="0" borderId="28" applyNumberFormat="0" applyFill="0" applyAlignment="0" applyProtection="0"/>
    <xf numFmtId="0" fontId="46" fillId="0" borderId="0" applyNumberFormat="0" applyFill="0" applyBorder="0" applyAlignment="0" applyProtection="0"/>
    <xf numFmtId="0" fontId="47" fillId="0" borderId="31" applyNumberFormat="0" applyFill="0" applyAlignment="0" applyProtection="0"/>
    <xf numFmtId="0" fontId="45" fillId="0" borderId="0" applyNumberFormat="0" applyFill="0" applyBorder="0" applyAlignment="0" applyProtection="0"/>
  </cellStyleXfs>
  <cellXfs count="93">
    <xf numFmtId="0" fontId="0" fillId="0" borderId="0" xfId="0"/>
    <xf numFmtId="43" fontId="16" fillId="0" borderId="6" xfId="4" applyFont="1" applyFill="1" applyBorder="1" applyAlignment="1" applyProtection="1">
      <alignment horizontal="right" vertical="center"/>
    </xf>
    <xf numFmtId="9" fontId="16" fillId="0" borderId="7" xfId="2" applyFont="1" applyFill="1" applyBorder="1" applyAlignment="1" applyProtection="1">
      <alignment horizontal="right" vertical="center"/>
    </xf>
    <xf numFmtId="164" fontId="16" fillId="0" borderId="6" xfId="4" applyNumberFormat="1" applyFont="1" applyFill="1" applyBorder="1" applyAlignment="1" applyProtection="1">
      <alignment horizontal="right" vertical="center"/>
    </xf>
    <xf numFmtId="9" fontId="14" fillId="0" borderId="8" xfId="2" applyFont="1" applyFill="1" applyBorder="1" applyAlignment="1" applyProtection="1">
      <alignment horizontal="right" vertical="center"/>
    </xf>
    <xf numFmtId="165" fontId="17" fillId="0" borderId="7" xfId="4" applyNumberFormat="1" applyFont="1" applyFill="1" applyBorder="1" applyAlignment="1" applyProtection="1">
      <alignment horizontal="right" vertical="center"/>
    </xf>
    <xf numFmtId="9" fontId="14" fillId="0" borderId="7" xfId="2" applyFont="1" applyFill="1" applyBorder="1" applyAlignment="1" applyProtection="1">
      <alignment horizontal="right" vertical="center"/>
    </xf>
    <xf numFmtId="0" fontId="0" fillId="2" borderId="0" xfId="0" applyFill="1"/>
    <xf numFmtId="43" fontId="14" fillId="0" borderId="6" xfId="4" applyFont="1" applyFill="1" applyBorder="1" applyAlignment="1" applyProtection="1">
      <alignment horizontal="right" vertical="center"/>
    </xf>
    <xf numFmtId="43" fontId="16" fillId="0" borderId="10" xfId="4" applyFont="1" applyFill="1" applyBorder="1" applyAlignment="1" applyProtection="1">
      <alignment horizontal="right" vertical="center"/>
    </xf>
    <xf numFmtId="43" fontId="16" fillId="0" borderId="6" xfId="4" applyFont="1" applyFill="1" applyBorder="1" applyAlignment="1" applyProtection="1">
      <alignment horizontal="right" vertical="center"/>
      <protection locked="0"/>
    </xf>
    <xf numFmtId="166" fontId="16" fillId="0" borderId="6" xfId="1" applyFont="1" applyFill="1" applyBorder="1" applyAlignment="1" applyProtection="1">
      <alignment horizontal="right" vertical="center"/>
      <protection locked="0"/>
    </xf>
    <xf numFmtId="9" fontId="16" fillId="0" borderId="6" xfId="2" applyFont="1" applyFill="1" applyBorder="1" applyAlignment="1" applyProtection="1">
      <alignment horizontal="right" vertical="center"/>
      <protection locked="0"/>
    </xf>
    <xf numFmtId="9" fontId="16" fillId="0" borderId="6" xfId="4" applyNumberFormat="1" applyFont="1" applyFill="1" applyBorder="1" applyAlignment="1" applyProtection="1">
      <alignment horizontal="right" vertical="center"/>
    </xf>
    <xf numFmtId="165" fontId="16" fillId="0" borderId="6" xfId="4" applyNumberFormat="1" applyFont="1" applyFill="1" applyBorder="1" applyAlignment="1" applyProtection="1">
      <alignment horizontal="right" vertical="center"/>
      <protection locked="0"/>
    </xf>
    <xf numFmtId="165" fontId="16" fillId="0" borderId="6" xfId="4" applyNumberFormat="1" applyFont="1" applyFill="1" applyBorder="1" applyAlignment="1" applyProtection="1">
      <alignment horizontal="right" vertical="center"/>
    </xf>
    <xf numFmtId="43" fontId="16" fillId="0" borderId="6" xfId="4" applyFont="1" applyFill="1" applyBorder="1" applyAlignment="1" applyProtection="1">
      <alignment horizontal="left" vertical="center"/>
      <protection locked="0"/>
    </xf>
    <xf numFmtId="167" fontId="22" fillId="0" borderId="6" xfId="4" applyNumberFormat="1" applyFont="1" applyFill="1" applyBorder="1" applyProtection="1"/>
    <xf numFmtId="43" fontId="16" fillId="0" borderId="6" xfId="4" applyNumberFormat="1" applyFont="1" applyFill="1" applyBorder="1" applyAlignment="1" applyProtection="1">
      <alignment horizontal="right" vertical="center"/>
      <protection locked="0"/>
    </xf>
    <xf numFmtId="167" fontId="22" fillId="0" borderId="6" xfId="4" applyNumberFormat="1" applyFont="1" applyFill="1" applyBorder="1" applyProtection="1">
      <protection locked="0"/>
    </xf>
    <xf numFmtId="168" fontId="22" fillId="0" borderId="6" xfId="6" applyNumberFormat="1" applyFont="1" applyFill="1" applyBorder="1" applyProtection="1"/>
    <xf numFmtId="3" fontId="22" fillId="0" borderId="6" xfId="4" applyNumberFormat="1" applyFont="1" applyFill="1" applyBorder="1" applyProtection="1">
      <protection locked="0"/>
    </xf>
    <xf numFmtId="165" fontId="16" fillId="0" borderId="6" xfId="4" applyNumberFormat="1" applyFont="1" applyFill="1" applyBorder="1" applyAlignment="1" applyProtection="1">
      <alignment horizontal="right"/>
      <protection locked="0"/>
    </xf>
    <xf numFmtId="165" fontId="14" fillId="0" borderId="6" xfId="4" applyNumberFormat="1" applyFont="1" applyFill="1" applyBorder="1" applyAlignment="1" applyProtection="1">
      <alignment horizontal="right" vertical="center"/>
      <protection locked="0"/>
    </xf>
    <xf numFmtId="49" fontId="16" fillId="0" borderId="6" xfId="4" applyNumberFormat="1" applyFont="1" applyFill="1" applyBorder="1" applyAlignment="1" applyProtection="1">
      <alignment horizontal="right" vertical="center"/>
      <protection locked="0"/>
    </xf>
    <xf numFmtId="169" fontId="22" fillId="0" borderId="6" xfId="4" applyNumberFormat="1" applyFont="1" applyFill="1" applyBorder="1" applyProtection="1">
      <protection locked="0"/>
    </xf>
    <xf numFmtId="167" fontId="22" fillId="0" borderId="6" xfId="4" applyNumberFormat="1" applyFont="1" applyFill="1" applyBorder="1" applyAlignment="1" applyProtection="1">
      <alignment vertical="center"/>
      <protection locked="0"/>
    </xf>
    <xf numFmtId="170" fontId="16" fillId="0" borderId="6" xfId="4" applyNumberFormat="1" applyFont="1" applyFill="1" applyBorder="1" applyAlignment="1" applyProtection="1">
      <alignment horizontal="right" vertical="center"/>
      <protection locked="0"/>
    </xf>
    <xf numFmtId="171" fontId="16" fillId="0" borderId="6" xfId="4" applyNumberFormat="1" applyFont="1" applyFill="1" applyBorder="1" applyAlignment="1" applyProtection="1">
      <alignment horizontal="right" vertical="center"/>
      <protection locked="0"/>
    </xf>
    <xf numFmtId="165" fontId="16" fillId="0" borderId="13" xfId="4" applyNumberFormat="1" applyFont="1" applyFill="1" applyBorder="1" applyAlignment="1" applyProtection="1">
      <alignment horizontal="right" vertical="center"/>
      <protection locked="0"/>
    </xf>
    <xf numFmtId="1" fontId="16" fillId="0" borderId="6" xfId="7" applyNumberFormat="1" applyFont="1" applyFill="1" applyBorder="1" applyAlignment="1" applyProtection="1">
      <alignment horizontal="right" vertical="center"/>
      <protection locked="0"/>
    </xf>
    <xf numFmtId="0" fontId="0" fillId="0" borderId="0" xfId="0" applyAlignment="1"/>
    <xf numFmtId="165" fontId="14" fillId="0" borderId="6" xfId="4" applyNumberFormat="1" applyFont="1" applyFill="1" applyBorder="1" applyAlignment="1" applyProtection="1">
      <alignment horizontal="right" vertical="center"/>
    </xf>
    <xf numFmtId="165" fontId="14" fillId="0" borderId="18" xfId="4" applyNumberFormat="1" applyFont="1" applyFill="1" applyBorder="1" applyAlignment="1" applyProtection="1">
      <alignment horizontal="right" vertical="center"/>
    </xf>
    <xf numFmtId="165" fontId="14" fillId="0" borderId="15" xfId="4" applyNumberFormat="1" applyFont="1" applyFill="1" applyBorder="1" applyAlignment="1" applyProtection="1">
      <alignment horizontal="right" vertical="center"/>
    </xf>
    <xf numFmtId="165" fontId="16" fillId="0" borderId="12" xfId="4" applyNumberFormat="1" applyFont="1" applyFill="1" applyBorder="1" applyAlignment="1" applyProtection="1">
      <alignment horizontal="right" vertical="center"/>
      <protection locked="0"/>
    </xf>
    <xf numFmtId="165" fontId="16" fillId="0" borderId="20" xfId="4" applyNumberFormat="1" applyFont="1" applyFill="1" applyBorder="1" applyAlignment="1" applyProtection="1">
      <alignment horizontal="right" vertical="center"/>
      <protection locked="0"/>
    </xf>
    <xf numFmtId="165" fontId="16" fillId="0" borderId="22" xfId="4" applyNumberFormat="1" applyFont="1" applyFill="1" applyBorder="1" applyAlignment="1" applyProtection="1">
      <alignment horizontal="right" vertical="center"/>
      <protection locked="0"/>
    </xf>
    <xf numFmtId="0" fontId="49" fillId="0" borderId="0" xfId="0" applyFont="1"/>
    <xf numFmtId="167" fontId="16" fillId="0" borderId="5" xfId="4" applyNumberFormat="1" applyFont="1" applyFill="1" applyBorder="1" applyAlignment="1" applyProtection="1">
      <alignment horizontal="left" indent="1"/>
    </xf>
    <xf numFmtId="167" fontId="14" fillId="0" borderId="11" xfId="4" quotePrefix="1" applyNumberFormat="1" applyFont="1" applyFill="1" applyBorder="1" applyAlignment="1" applyProtection="1">
      <alignment vertical="center" wrapText="1"/>
    </xf>
    <xf numFmtId="1" fontId="2" fillId="0" borderId="0" xfId="0" applyNumberFormat="1" applyFont="1" applyFill="1" applyAlignment="1">
      <alignment horizontal="center"/>
    </xf>
    <xf numFmtId="0" fontId="4" fillId="0" borderId="0" xfId="3" applyFont="1" applyFill="1"/>
    <xf numFmtId="1" fontId="5" fillId="0" borderId="0" xfId="3" applyNumberFormat="1" applyFont="1" applyFill="1" applyAlignment="1">
      <alignment horizontal="center"/>
    </xf>
    <xf numFmtId="1" fontId="6" fillId="0" borderId="0" xfId="3" applyNumberFormat="1" applyFont="1" applyFill="1" applyAlignment="1">
      <alignment horizontal="center"/>
    </xf>
    <xf numFmtId="1" fontId="7" fillId="0" borderId="0" xfId="3" applyNumberFormat="1" applyFont="1" applyFill="1" applyAlignment="1">
      <alignment horizontal="center"/>
    </xf>
    <xf numFmtId="0" fontId="8" fillId="0" borderId="0" xfId="0" applyFont="1" applyFill="1"/>
    <xf numFmtId="1" fontId="9" fillId="0" borderId="0" xfId="3" applyNumberFormat="1" applyFont="1" applyFill="1" applyAlignment="1">
      <alignment horizontal="center"/>
    </xf>
    <xf numFmtId="1" fontId="10" fillId="0" borderId="0" xfId="3" applyNumberFormat="1" applyFont="1" applyFill="1" applyAlignment="1">
      <alignment horizontal="center"/>
    </xf>
    <xf numFmtId="1" fontId="11" fillId="0" borderId="0" xfId="3" applyNumberFormat="1" applyFont="1" applyFill="1" applyAlignment="1">
      <alignment horizontal="center"/>
    </xf>
    <xf numFmtId="0" fontId="6" fillId="0" borderId="1" xfId="3" applyFont="1" applyFill="1" applyBorder="1" applyAlignment="1">
      <alignment horizontal="center" vertical="center"/>
    </xf>
    <xf numFmtId="1" fontId="6" fillId="0" borderId="1" xfId="3" applyNumberFormat="1" applyFont="1" applyFill="1" applyBorder="1" applyAlignment="1">
      <alignment horizontal="center" vertical="center" wrapText="1"/>
    </xf>
    <xf numFmtId="1" fontId="48" fillId="0" borderId="1" xfId="3" applyNumberFormat="1" applyFont="1" applyFill="1" applyBorder="1" applyAlignment="1">
      <alignment horizontal="center" vertical="center" wrapText="1"/>
    </xf>
    <xf numFmtId="0" fontId="6" fillId="0" borderId="0" xfId="3" applyFont="1" applyFill="1" applyAlignment="1">
      <alignment horizontal="center" vertical="center"/>
    </xf>
    <xf numFmtId="1" fontId="12" fillId="0" borderId="0" xfId="3" applyNumberFormat="1" applyFont="1" applyFill="1" applyAlignment="1">
      <alignment horizontal="center" vertical="center" wrapText="1"/>
    </xf>
    <xf numFmtId="1" fontId="13" fillId="0" borderId="0" xfId="3" applyNumberFormat="1" applyFont="1" applyFill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/>
    </xf>
    <xf numFmtId="43" fontId="14" fillId="0" borderId="3" xfId="4" applyFont="1" applyFill="1" applyBorder="1" applyAlignment="1" applyProtection="1">
      <alignment horizontal="right" vertical="center"/>
    </xf>
    <xf numFmtId="9" fontId="14" fillId="0" borderId="4" xfId="2" applyFont="1" applyFill="1" applyBorder="1" applyAlignment="1" applyProtection="1">
      <alignment horizontal="right" vertical="center"/>
    </xf>
    <xf numFmtId="0" fontId="15" fillId="0" borderId="5" xfId="0" applyFont="1" applyFill="1" applyBorder="1" applyAlignment="1">
      <alignment horizontal="left" vertical="center" indent="2"/>
    </xf>
    <xf numFmtId="0" fontId="15" fillId="0" borderId="5" xfId="0" applyFont="1" applyFill="1" applyBorder="1" applyAlignment="1">
      <alignment horizontal="left" vertical="center" indent="4"/>
    </xf>
    <xf numFmtId="0" fontId="16" fillId="0" borderId="5" xfId="0" applyFont="1" applyFill="1" applyBorder="1" applyAlignment="1">
      <alignment horizontal="left" vertical="center" indent="6"/>
    </xf>
    <xf numFmtId="0" fontId="16" fillId="0" borderId="5" xfId="0" applyFont="1" applyFill="1" applyBorder="1" applyAlignment="1">
      <alignment horizontal="left" vertical="center" indent="4"/>
    </xf>
    <xf numFmtId="0" fontId="16" fillId="0" borderId="5" xfId="0" applyFont="1" applyFill="1" applyBorder="1" applyAlignment="1">
      <alignment horizontal="left" vertical="center" indent="2"/>
    </xf>
    <xf numFmtId="0" fontId="6" fillId="0" borderId="5" xfId="0" applyFont="1" applyFill="1" applyBorder="1" applyAlignment="1">
      <alignment horizontal="left" vertical="center"/>
    </xf>
    <xf numFmtId="0" fontId="18" fillId="0" borderId="5" xfId="0" quotePrefix="1" applyFont="1" applyFill="1" applyBorder="1" applyAlignment="1">
      <alignment horizontal="left" vertical="center" indent="4"/>
    </xf>
    <xf numFmtId="0" fontId="19" fillId="0" borderId="5" xfId="0" applyFont="1" applyFill="1" applyBorder="1" applyAlignment="1">
      <alignment horizontal="right" vertical="center"/>
    </xf>
    <xf numFmtId="0" fontId="14" fillId="0" borderId="5" xfId="0" applyFont="1" applyFill="1" applyBorder="1" applyAlignment="1">
      <alignment horizontal="center" vertical="center"/>
    </xf>
    <xf numFmtId="0" fontId="4" fillId="0" borderId="9" xfId="3" applyFont="1" applyFill="1" applyBorder="1"/>
    <xf numFmtId="0" fontId="16" fillId="0" borderId="9" xfId="0" applyFont="1" applyFill="1" applyBorder="1" applyAlignment="1">
      <alignment horizontal="left" vertical="center" indent="2"/>
    </xf>
    <xf numFmtId="0" fontId="16" fillId="0" borderId="5" xfId="0" applyFont="1" applyFill="1" applyBorder="1" applyAlignment="1">
      <alignment horizontal="left" vertical="center"/>
    </xf>
    <xf numFmtId="165" fontId="14" fillId="0" borderId="3" xfId="4" applyNumberFormat="1" applyFont="1" applyFill="1" applyBorder="1" applyAlignment="1" applyProtection="1">
      <alignment horizontal="right" vertical="center"/>
    </xf>
    <xf numFmtId="0" fontId="14" fillId="0" borderId="5" xfId="5" applyFont="1" applyFill="1" applyBorder="1"/>
    <xf numFmtId="3" fontId="21" fillId="0" borderId="0" xfId="5" applyNumberFormat="1" applyFont="1" applyFill="1"/>
    <xf numFmtId="167" fontId="14" fillId="0" borderId="5" xfId="4" applyNumberFormat="1" applyFont="1" applyFill="1" applyBorder="1" applyAlignment="1" applyProtection="1">
      <alignment horizontal="left" indent="1"/>
    </xf>
    <xf numFmtId="0" fontId="15" fillId="0" borderId="5" xfId="0" applyFont="1" applyFill="1" applyBorder="1" applyAlignment="1">
      <alignment horizontal="left" vertical="center" indent="3"/>
    </xf>
    <xf numFmtId="43" fontId="14" fillId="0" borderId="6" xfId="4" applyFont="1" applyFill="1" applyBorder="1" applyAlignment="1" applyProtection="1">
      <alignment horizontal="right" vertical="center"/>
      <protection locked="0"/>
    </xf>
    <xf numFmtId="167" fontId="16" fillId="0" borderId="5" xfId="4" quotePrefix="1" applyNumberFormat="1" applyFont="1" applyFill="1" applyBorder="1" applyAlignment="1" applyProtection="1">
      <alignment horizontal="left" indent="3"/>
    </xf>
    <xf numFmtId="0" fontId="14" fillId="0" borderId="5" xfId="0" applyFont="1" applyFill="1" applyBorder="1" applyAlignment="1">
      <alignment horizontal="left" vertical="center" indent="2"/>
    </xf>
    <xf numFmtId="0" fontId="14" fillId="0" borderId="5" xfId="0" applyFont="1" applyFill="1" applyBorder="1" applyAlignment="1">
      <alignment horizontal="left"/>
    </xf>
    <xf numFmtId="9" fontId="14" fillId="0" borderId="6" xfId="2" applyFont="1" applyFill="1" applyBorder="1" applyAlignment="1" applyProtection="1">
      <alignment horizontal="right" vertical="center"/>
      <protection locked="0"/>
    </xf>
    <xf numFmtId="0" fontId="22" fillId="0" borderId="0" xfId="5" applyFont="1" applyFill="1"/>
    <xf numFmtId="0" fontId="16" fillId="0" borderId="5" xfId="0" applyFont="1" applyFill="1" applyBorder="1" applyAlignment="1">
      <alignment horizontal="left"/>
    </xf>
    <xf numFmtId="0" fontId="16" fillId="0" borderId="14" xfId="5" applyFont="1" applyFill="1" applyBorder="1"/>
    <xf numFmtId="168" fontId="22" fillId="0" borderId="15" xfId="5" applyNumberFormat="1" applyFont="1" applyFill="1" applyBorder="1" applyAlignment="1">
      <alignment horizontal="right"/>
    </xf>
    <xf numFmtId="0" fontId="16" fillId="0" borderId="16" xfId="5" applyFont="1" applyFill="1" applyBorder="1"/>
    <xf numFmtId="168" fontId="22" fillId="0" borderId="0" xfId="5" applyNumberFormat="1" applyFont="1" applyFill="1"/>
    <xf numFmtId="0" fontId="16" fillId="0" borderId="17" xfId="5" applyFont="1" applyFill="1" applyBorder="1" applyAlignment="1">
      <alignment horizontal="left" indent="1"/>
    </xf>
    <xf numFmtId="168" fontId="22" fillId="0" borderId="6" xfId="5" applyNumberFormat="1" applyFont="1" applyFill="1" applyBorder="1" applyAlignment="1" applyProtection="1">
      <alignment horizontal="right"/>
      <protection locked="0"/>
    </xf>
    <xf numFmtId="168" fontId="22" fillId="0" borderId="12" xfId="5" applyNumberFormat="1" applyFont="1" applyFill="1" applyBorder="1" applyAlignment="1" applyProtection="1">
      <alignment horizontal="right"/>
      <protection locked="0"/>
    </xf>
    <xf numFmtId="0" fontId="16" fillId="0" borderId="19" xfId="0" applyFont="1" applyFill="1" applyBorder="1" applyAlignment="1">
      <alignment horizontal="left" vertical="center"/>
    </xf>
    <xf numFmtId="165" fontId="16" fillId="0" borderId="21" xfId="4" applyNumberFormat="1" applyFont="1" applyFill="1" applyBorder="1" applyAlignment="1" applyProtection="1">
      <alignment horizontal="right" vertical="center"/>
      <protection locked="0"/>
    </xf>
    <xf numFmtId="49" fontId="23" fillId="0" borderId="0" xfId="5" applyNumberFormat="1" applyFont="1" applyFill="1"/>
  </cellXfs>
  <cellStyles count="148">
    <cellStyle name="=C:\WINNT\SYSTEM32\COMMAND.COM" xfId="8"/>
    <cellStyle name="20% - Accent1" xfId="9"/>
    <cellStyle name="20% - Accent2" xfId="10"/>
    <cellStyle name="20% - Accent3" xfId="11"/>
    <cellStyle name="20% - Accent4" xfId="12"/>
    <cellStyle name="20% - Accent5" xfId="13"/>
    <cellStyle name="20% - Accent6" xfId="14"/>
    <cellStyle name="20% - Énfasis1 2" xfId="15"/>
    <cellStyle name="20% - Énfasis2 2" xfId="16"/>
    <cellStyle name="20% - Énfasis3 2" xfId="17"/>
    <cellStyle name="20% - Énfasis4 2" xfId="18"/>
    <cellStyle name="20% - Énfasis5 2" xfId="19"/>
    <cellStyle name="20% - Énfasis6 2" xfId="20"/>
    <cellStyle name="40% - Accent1" xfId="21"/>
    <cellStyle name="40% - Accent2" xfId="22"/>
    <cellStyle name="40% - Accent3" xfId="23"/>
    <cellStyle name="40% - Accent4" xfId="24"/>
    <cellStyle name="40% - Accent5" xfId="25"/>
    <cellStyle name="40% - Accent6" xfId="26"/>
    <cellStyle name="40% - Énfasis1 2" xfId="27"/>
    <cellStyle name="40% - Énfasis2 2" xfId="28"/>
    <cellStyle name="40% - Énfasis3 2" xfId="29"/>
    <cellStyle name="40% - Énfasis4 2" xfId="30"/>
    <cellStyle name="40% - Énfasis5 2" xfId="31"/>
    <cellStyle name="40% - Énfasis6 2" xfId="32"/>
    <cellStyle name="60% - Accent1" xfId="33"/>
    <cellStyle name="60% - Accent2" xfId="34"/>
    <cellStyle name="60% - Accent3" xfId="35"/>
    <cellStyle name="60% - Accent4" xfId="36"/>
    <cellStyle name="60% - Accent5" xfId="37"/>
    <cellStyle name="60% - Accent6" xfId="38"/>
    <cellStyle name="60% - Énfasis1 2" xfId="39"/>
    <cellStyle name="60% - Énfasis2 2" xfId="40"/>
    <cellStyle name="60% - Énfasis3 2" xfId="41"/>
    <cellStyle name="60% - Énfasis4 2" xfId="42"/>
    <cellStyle name="60% - Énfasis5 2" xfId="43"/>
    <cellStyle name="60% - Énfasis6 2" xfId="44"/>
    <cellStyle name="Accent1" xfId="45"/>
    <cellStyle name="Accent2" xfId="46"/>
    <cellStyle name="Accent3" xfId="47"/>
    <cellStyle name="Accent4" xfId="48"/>
    <cellStyle name="Accent5" xfId="49"/>
    <cellStyle name="Accent6" xfId="50"/>
    <cellStyle name="Bad" xfId="51"/>
    <cellStyle name="Buena 2" xfId="52"/>
    <cellStyle name="Calculation" xfId="53"/>
    <cellStyle name="Cálculo 2" xfId="54"/>
    <cellStyle name="Celda de comprobación 2" xfId="55"/>
    <cellStyle name="Celda vinculada 2" xfId="56"/>
    <cellStyle name="Check Cell" xfId="57"/>
    <cellStyle name="Comma 2" xfId="58"/>
    <cellStyle name="Comma 2 2" xfId="59"/>
    <cellStyle name="Comma 3" xfId="60"/>
    <cellStyle name="Comma 3 2" xfId="61"/>
    <cellStyle name="Comma 4" xfId="62"/>
    <cellStyle name="Currency 2" xfId="63"/>
    <cellStyle name="Currency 2 2" xfId="64"/>
    <cellStyle name="Encabezado 4 2" xfId="65"/>
    <cellStyle name="Énfasis1 2" xfId="66"/>
    <cellStyle name="Énfasis2 2" xfId="67"/>
    <cellStyle name="Énfasis3 2" xfId="68"/>
    <cellStyle name="Énfasis4 2" xfId="69"/>
    <cellStyle name="Énfasis5 2" xfId="70"/>
    <cellStyle name="Énfasis6 2" xfId="71"/>
    <cellStyle name="Entrada 2" xfId="72"/>
    <cellStyle name="Euro" xfId="73"/>
    <cellStyle name="Euro 2" xfId="74"/>
    <cellStyle name="Explanatory Text" xfId="75"/>
    <cellStyle name="Good" xfId="76"/>
    <cellStyle name="Heading 1" xfId="77"/>
    <cellStyle name="Heading 2" xfId="78"/>
    <cellStyle name="Heading 3" xfId="79"/>
    <cellStyle name="Heading 4" xfId="80"/>
    <cellStyle name="Hipervínculo 2" xfId="81"/>
    <cellStyle name="Hipervínculo 3" xfId="82"/>
    <cellStyle name="Hipervínculo_5% DE MZO.2005" xfId="83"/>
    <cellStyle name="Incorrecto 2" xfId="84"/>
    <cellStyle name="Input" xfId="85"/>
    <cellStyle name="Linked Cell" xfId="86"/>
    <cellStyle name="Millares" xfId="1" builtinId="3"/>
    <cellStyle name="Millares 2" xfId="4"/>
    <cellStyle name="Millares 2 2" xfId="6"/>
    <cellStyle name="Millares 2 2 2" xfId="87"/>
    <cellStyle name="Millares 2 3" xfId="88"/>
    <cellStyle name="Millares 2 4" xfId="89"/>
    <cellStyle name="Millares 3" xfId="90"/>
    <cellStyle name="Millares 3 2" xfId="91"/>
    <cellStyle name="Millares 3 2 2" xfId="92"/>
    <cellStyle name="Millares 3 3" xfId="93"/>
    <cellStyle name="Millares 4" xfId="94"/>
    <cellStyle name="Millares 4 2" xfId="95"/>
    <cellStyle name="Millares 5" xfId="96"/>
    <cellStyle name="Millares 6" xfId="97"/>
    <cellStyle name="Millares 7" xfId="98"/>
    <cellStyle name="Moneda 2" xfId="7"/>
    <cellStyle name="Moneda 3" xfId="99"/>
    <cellStyle name="Neutral 2" xfId="100"/>
    <cellStyle name="Normal" xfId="0" builtinId="0"/>
    <cellStyle name="Normal 10" xfId="101"/>
    <cellStyle name="Normal 11" xfId="102"/>
    <cellStyle name="Normal 12" xfId="103"/>
    <cellStyle name="Normal 13" xfId="104"/>
    <cellStyle name="Normal 14" xfId="105"/>
    <cellStyle name="Normal 15" xfId="106"/>
    <cellStyle name="Normal 16" xfId="107"/>
    <cellStyle name="Normal 17" xfId="108"/>
    <cellStyle name="Normal 18" xfId="109"/>
    <cellStyle name="Normal 19" xfId="110"/>
    <cellStyle name="Normal 2" xfId="111"/>
    <cellStyle name="Normal 2 2" xfId="112"/>
    <cellStyle name="Normal 2 2 2" xfId="113"/>
    <cellStyle name="Normal 2_ALDAMA 03 MAR 2009 MODIF" xfId="114"/>
    <cellStyle name="Normal 2_ALDAMA 03 MAR 2009 MODIF_PIGOO CONCENTRADOPROG_INDIC_GESTION ORG  OP rvh" xfId="5"/>
    <cellStyle name="Normal 20" xfId="115"/>
    <cellStyle name="Normal 21" xfId="116"/>
    <cellStyle name="Normal 21 2" xfId="117"/>
    <cellStyle name="Normal 22" xfId="118"/>
    <cellStyle name="Normal 23" xfId="119"/>
    <cellStyle name="Normal 3" xfId="120"/>
    <cellStyle name="Normal 4" xfId="121"/>
    <cellStyle name="Normal 4 2" xfId="122"/>
    <cellStyle name="Normal 5" xfId="123"/>
    <cellStyle name="Normal 6" xfId="124"/>
    <cellStyle name="Normal 7" xfId="125"/>
    <cellStyle name="Normal 8" xfId="126"/>
    <cellStyle name="Normal 9" xfId="127"/>
    <cellStyle name="Normal_FORMATO DEL PPTO. 2002  SEPT. 4" xfId="3"/>
    <cellStyle name="Notas 2" xfId="128"/>
    <cellStyle name="Note" xfId="129"/>
    <cellStyle name="Numero" xfId="130"/>
    <cellStyle name="Output" xfId="131"/>
    <cellStyle name="Percent 2" xfId="132"/>
    <cellStyle name="Porcentaje 2" xfId="133"/>
    <cellStyle name="Porcentaje 2 2" xfId="134"/>
    <cellStyle name="Porcentual" xfId="2" builtinId="5"/>
    <cellStyle name="Porcentual 2" xfId="135"/>
    <cellStyle name="Porcentual 2 2" xfId="136"/>
    <cellStyle name="Porcentual 3" xfId="137"/>
    <cellStyle name="Salida 2" xfId="138"/>
    <cellStyle name="Texto de advertencia 2" xfId="139"/>
    <cellStyle name="Texto explicativo 2" xfId="140"/>
    <cellStyle name="Title" xfId="141"/>
    <cellStyle name="Título 1 2" xfId="142"/>
    <cellStyle name="Título 2 2" xfId="143"/>
    <cellStyle name="Título 3 2" xfId="144"/>
    <cellStyle name="Título 4" xfId="145"/>
    <cellStyle name="Total 2" xfId="146"/>
    <cellStyle name="Warning Text" xfId="14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0" cy="973667"/>
    <xdr:pic>
      <xdr:nvPicPr>
        <xdr:cNvPr id="3" name="4 Imagen">
          <a:extLst>
            <a:ext uri="{FF2B5EF4-FFF2-40B4-BE49-F238E27FC236}">
              <a16:creationId xmlns="" xmlns:a16="http://schemas.microsoft.com/office/drawing/2014/main" id="{DB22CA2D-6D9E-4E90-8C6D-094532DDDB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0"/>
          <a:ext cx="0" cy="973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2381</xdr:colOff>
      <xdr:row>0</xdr:row>
      <xdr:rowOff>0</xdr:rowOff>
    </xdr:from>
    <xdr:ext cx="0" cy="817033"/>
    <xdr:pic>
      <xdr:nvPicPr>
        <xdr:cNvPr id="4" name="3 Imagen">
          <a:extLst>
            <a:ext uri="{FF2B5EF4-FFF2-40B4-BE49-F238E27FC236}">
              <a16:creationId xmlns="" xmlns:a16="http://schemas.microsoft.com/office/drawing/2014/main" id="{151DD97F-1B0C-4E53-BC03-9B46FEA3F3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1031" y="0"/>
          <a:ext cx="0" cy="817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melia/Documents/ESTADOS%20FINANCIEROS%202022/ESTADOS%20FINANCIEROS%20DICIEMBRE%202022/Estados%20Financieros%20,Plantilla%20Indicadores%20y%20PIGOO%20Diciembre%202022%20JRAS%20Benito%20Juarez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PRESUPUESTO%202011%20JMAS%20CHIHUAHUAvint.RESUMEN%20PARA%20CAPTURA%20SIST%20CONTA%20ING%20VILLALBAxl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ciro/Desktop/Presupuestos%20Delicias/delicias%202013/Presupuesto%20Delicias%20SIN%20INCREMENTO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alance General"/>
      <sheetName val="Estado de Resultados"/>
      <sheetName val="Balanza de Comprobación"/>
      <sheetName val="Ingresos"/>
      <sheetName val="EGRESOS"/>
      <sheetName val="Conciliacion Bancaria"/>
      <sheetName val="pigoo"/>
      <sheetName val="INDICADORES"/>
      <sheetName val="graficos"/>
      <sheetName val="INSTRUCTIVO"/>
      <sheetName val="Hoja2"/>
      <sheetName val="Hoja9"/>
      <sheetName val="Hoja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ndice"/>
      <sheetName val="Parametros"/>
      <sheetName val="Inflación"/>
      <sheetName val="Efic. Global "/>
      <sheetName val="C.N.A."/>
      <sheetName val="Evaluacion"/>
      <sheetName val="Total ctas."/>
      <sheetName val="Concen."/>
      <sheetName val="Edo. Activ."/>
      <sheetName val="Fac-cob"/>
      <sheetName val="RESUMEN GASTOS"/>
      <sheetName val="Gastos de Admin."/>
      <sheetName val="Gastos de Comer."/>
      <sheetName val="Gastos de Oper."/>
      <sheetName val="Gastos de Saneam."/>
      <sheetName val="Inversiones"/>
      <sheetName val="Creditos"/>
      <sheetName val="Ingresos"/>
      <sheetName val="Serv. Med. Dom"/>
      <sheetName val="Tarifas serv med Dom"/>
      <sheetName val="Serv. Med. Com"/>
      <sheetName val="Tarifas serv med Com"/>
      <sheetName val="Serv. Med. ind"/>
      <sheetName val="Tarifas serv med ind"/>
      <sheetName val="Serv. Med. Esc"/>
      <sheetName val="Serv. Med. Pub"/>
      <sheetName val="Cuota fija"/>
      <sheetName val="Estructura"/>
      <sheetName val="Sueldo(Pl-Ad)"/>
      <sheetName val="Sueldo(Ev-Ad)"/>
      <sheetName val="Sueldo(Pl-Co)"/>
      <sheetName val="Sueldo(Ev-Co)"/>
      <sheetName val="Sueldo(Pl-Op)"/>
      <sheetName val="Sueldo(Ev-Op)"/>
      <sheetName val="Sueldo(Pl-Pt)"/>
      <sheetName val="Sueldo(Ev-Pt)"/>
      <sheetName val="Sueldo(Pensi)"/>
      <sheetName val="C.F.E."/>
      <sheetName val="Personal"/>
      <sheetName val="Activos U"/>
      <sheetName val="Activos $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34">
          <cell r="H234">
            <v>152009798.40846276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Portada"/>
      <sheetName val="Indice"/>
      <sheetName val="Parametros"/>
      <sheetName val="Validación"/>
      <sheetName val="Inflación"/>
      <sheetName val="C.N.A."/>
      <sheetName val="Efic. Global"/>
      <sheetName val="m3 valor"/>
      <sheetName val="Evaluacion"/>
      <sheetName val="Total ctas."/>
      <sheetName val="Concen."/>
      <sheetName val="Edo. Activ."/>
      <sheetName val="Fac-cob"/>
      <sheetName val="Gastos de Admin."/>
      <sheetName val="Gastos de Comer."/>
      <sheetName val="Gastos de Oper."/>
      <sheetName val="Gastos de Saneam."/>
      <sheetName val="Gastos de Cult. Agua"/>
      <sheetName val="Inversiones"/>
      <sheetName val="Creditos"/>
      <sheetName val="Ingresos"/>
      <sheetName val="Serv. Med. Dom"/>
      <sheetName val="Serv. Med. Com"/>
      <sheetName val="Serv. Med. ind"/>
      <sheetName val="Serv. Med. Esc"/>
      <sheetName val="Serv. Med. Pub"/>
      <sheetName val="Cuota fija"/>
      <sheetName val="Tarifa"/>
      <sheetName val="Estructura"/>
      <sheetName val="Sueldo(Pl-Ad)"/>
      <sheetName val="Sueldo(Ev-Ad)"/>
      <sheetName val="Sueldo(Pl-Co)"/>
      <sheetName val="Sueldo(Ev-Co)"/>
      <sheetName val="Sueldo(Pl-Op)"/>
      <sheetName val="Sueldo(Ev-Op)"/>
      <sheetName val="Sueldo(Pl-Pt)"/>
      <sheetName val="Sueldo(Ev-Pt)"/>
      <sheetName val="Sueldo(Pl-CA)"/>
      <sheetName val="Sueldo(Ev-CA)"/>
      <sheetName val="Sueldo(Pensi)"/>
      <sheetName val="C.F.E."/>
      <sheetName val="POA'S"/>
      <sheetName val="Activos U"/>
      <sheetName val="Activos $"/>
      <sheetName val="Personal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S209"/>
  <sheetViews>
    <sheetView tabSelected="1" topLeftCell="A199" zoomScale="80" zoomScaleNormal="80" workbookViewId="0">
      <pane xSplit="1" topLeftCell="B1" activePane="topRight" state="frozen"/>
      <selection pane="topRight" activeCell="E212" sqref="E212"/>
    </sheetView>
  </sheetViews>
  <sheetFormatPr baseColWidth="10" defaultRowHeight="15"/>
  <cols>
    <col min="1" max="1" width="66.5703125" style="81" customWidth="1"/>
    <col min="2" max="2" width="20.5703125" style="86" customWidth="1"/>
    <col min="3" max="4" width="20" style="81" customWidth="1"/>
    <col min="5" max="5" width="19.85546875" style="81" customWidth="1"/>
    <col min="6" max="8" width="20" style="81" customWidth="1"/>
    <col min="9" max="9" width="20.5703125" style="81" customWidth="1"/>
    <col min="10" max="11" width="20" style="81" customWidth="1"/>
    <col min="12" max="12" width="20.5703125" style="81" customWidth="1"/>
    <col min="13" max="13" width="20" style="81" customWidth="1"/>
    <col min="14" max="14" width="20.5703125" style="81" bestFit="1" customWidth="1"/>
    <col min="15" max="15" width="19.42578125" style="81" bestFit="1" customWidth="1"/>
    <col min="16" max="16" width="27.28515625" style="81" customWidth="1"/>
    <col min="17" max="17" width="18.85546875" style="81" customWidth="1"/>
    <col min="18" max="18" width="9.28515625" style="92" customWidth="1"/>
    <col min="19" max="19" width="4.140625" customWidth="1"/>
    <col min="20" max="20" width="22" customWidth="1"/>
    <col min="21" max="21" width="21.28515625" customWidth="1"/>
    <col min="22" max="22" width="11.42578125" customWidth="1"/>
  </cols>
  <sheetData>
    <row r="1" spans="1:18" ht="20.25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</row>
    <row r="2" spans="1:18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</row>
    <row r="3" spans="1:18" ht="18">
      <c r="A3" s="43" t="s">
        <v>1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</row>
    <row r="4" spans="1:18" ht="15.75">
      <c r="A4" s="44" t="s">
        <v>2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</row>
    <row r="5" spans="1:18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</row>
    <row r="6" spans="1:18" ht="8.25" customHeight="1">
      <c r="A6" s="45"/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</row>
    <row r="7" spans="1:18" ht="8.25" customHeight="1">
      <c r="A7" s="44"/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</row>
    <row r="8" spans="1:18" ht="15.75">
      <c r="A8" s="46"/>
      <c r="B8" s="47"/>
      <c r="C8" s="48">
        <v>2</v>
      </c>
      <c r="D8" s="48">
        <v>0</v>
      </c>
      <c r="E8" s="48">
        <v>0</v>
      </c>
      <c r="F8" s="48">
        <v>0</v>
      </c>
      <c r="G8" s="48">
        <v>0</v>
      </c>
      <c r="H8" s="48">
        <v>0</v>
      </c>
      <c r="I8" s="48">
        <v>0</v>
      </c>
      <c r="J8" s="48">
        <v>0</v>
      </c>
      <c r="K8" s="48">
        <v>0</v>
      </c>
      <c r="L8" s="48">
        <v>0</v>
      </c>
      <c r="M8" s="48">
        <v>0</v>
      </c>
      <c r="N8" s="49"/>
      <c r="O8" s="49"/>
      <c r="P8" s="49"/>
      <c r="Q8" s="49"/>
      <c r="R8" s="42"/>
    </row>
    <row r="9" spans="1:18" s="38" customFormat="1" ht="31.5">
      <c r="A9" s="50" t="s">
        <v>3</v>
      </c>
      <c r="B9" s="51" t="s">
        <v>4</v>
      </c>
      <c r="C9" s="51" t="s">
        <v>5</v>
      </c>
      <c r="D9" s="51" t="s">
        <v>6</v>
      </c>
      <c r="E9" s="51" t="s">
        <v>7</v>
      </c>
      <c r="F9" s="51" t="s">
        <v>8</v>
      </c>
      <c r="G9" s="51" t="s">
        <v>9</v>
      </c>
      <c r="H9" s="51" t="s">
        <v>10</v>
      </c>
      <c r="I9" s="51" t="s">
        <v>11</v>
      </c>
      <c r="J9" s="51" t="s">
        <v>12</v>
      </c>
      <c r="K9" s="51" t="s">
        <v>13</v>
      </c>
      <c r="L9" s="51" t="s">
        <v>14</v>
      </c>
      <c r="M9" s="51" t="s">
        <v>15</v>
      </c>
      <c r="N9" s="51" t="s">
        <v>16</v>
      </c>
      <c r="O9" s="51" t="s">
        <v>17</v>
      </c>
      <c r="P9" s="51" t="s">
        <v>18</v>
      </c>
      <c r="Q9" s="51" t="s">
        <v>19</v>
      </c>
      <c r="R9" s="52" t="s">
        <v>20</v>
      </c>
    </row>
    <row r="10" spans="1:18" ht="15.75">
      <c r="A10" s="53" t="s">
        <v>21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5"/>
    </row>
    <row r="11" spans="1:18" ht="15.75">
      <c r="A11" s="56" t="s">
        <v>22</v>
      </c>
      <c r="B11" s="57">
        <f t="shared" ref="B11:C11" si="0">+B12+B19</f>
        <v>272907.43999999994</v>
      </c>
      <c r="C11" s="57">
        <f t="shared" si="0"/>
        <v>226821.06</v>
      </c>
      <c r="D11" s="57">
        <f>+D12+G18+D19</f>
        <v>461631.15999999992</v>
      </c>
      <c r="E11" s="57">
        <f>+E12+H18+E19</f>
        <v>294563.12999999995</v>
      </c>
      <c r="F11" s="57">
        <f>+F12+I18+F19</f>
        <v>312391.95</v>
      </c>
      <c r="G11" s="57">
        <f t="shared" ref="G11:M11" si="1">+G12+G19</f>
        <v>276779.10000000003</v>
      </c>
      <c r="H11" s="57">
        <f t="shared" si="1"/>
        <v>294643.10999999993</v>
      </c>
      <c r="I11" s="57">
        <f t="shared" si="1"/>
        <v>283266.98000000004</v>
      </c>
      <c r="J11" s="57">
        <f t="shared" si="1"/>
        <v>254940.28999999998</v>
      </c>
      <c r="K11" s="57">
        <f t="shared" si="1"/>
        <v>353040.93000000005</v>
      </c>
      <c r="L11" s="57">
        <f t="shared" si="1"/>
        <v>279066.87000000005</v>
      </c>
      <c r="M11" s="57">
        <f t="shared" si="1"/>
        <v>323611.36</v>
      </c>
      <c r="N11" s="57">
        <f>+N12+N19</f>
        <v>3633663.38</v>
      </c>
      <c r="O11" s="57">
        <f>+O12+O19</f>
        <v>3433412.33</v>
      </c>
      <c r="P11" s="57">
        <f t="shared" ref="P11" si="2">+P12+P19</f>
        <v>3433412.33</v>
      </c>
      <c r="Q11" s="57">
        <f>+N11-P11</f>
        <v>200251.04999999981</v>
      </c>
      <c r="R11" s="58">
        <f>+Q11/P11</f>
        <v>5.8324206577308996E-2</v>
      </c>
    </row>
    <row r="12" spans="1:18">
      <c r="A12" s="59" t="s">
        <v>23</v>
      </c>
      <c r="B12" s="1">
        <f>B13-B16-B17</f>
        <v>272922.98999999993</v>
      </c>
      <c r="C12" s="1">
        <f>C13-C16-C17</f>
        <v>226802.88</v>
      </c>
      <c r="D12" s="1">
        <f t="shared" ref="D12:H12" si="3">+D13-D16-D17</f>
        <v>276681.04999999993</v>
      </c>
      <c r="E12" s="1">
        <f t="shared" si="3"/>
        <v>294348.92999999993</v>
      </c>
      <c r="F12" s="1">
        <f t="shared" si="3"/>
        <v>312187.83</v>
      </c>
      <c r="G12" s="1">
        <f t="shared" si="3"/>
        <v>276793.31000000006</v>
      </c>
      <c r="H12" s="1">
        <f t="shared" si="3"/>
        <v>294620.53999999992</v>
      </c>
      <c r="I12" s="1">
        <f t="shared" ref="I12:M12" si="4">I13-I16-I17</f>
        <v>282638.04000000004</v>
      </c>
      <c r="J12" s="1">
        <f t="shared" si="4"/>
        <v>254923.05</v>
      </c>
      <c r="K12" s="1">
        <f t="shared" si="4"/>
        <v>352978.11000000004</v>
      </c>
      <c r="L12" s="1">
        <f t="shared" si="4"/>
        <v>279092.21000000008</v>
      </c>
      <c r="M12" s="1">
        <f t="shared" si="4"/>
        <v>323641.24</v>
      </c>
      <c r="N12" s="1">
        <f>+N13-N16-N17</f>
        <v>3447630.1799999997</v>
      </c>
      <c r="O12" s="1">
        <f>+O13+O16+O17</f>
        <v>3433412.33</v>
      </c>
      <c r="P12" s="1">
        <f>+P13+P16+P17</f>
        <v>3433412.33</v>
      </c>
      <c r="Q12" s="1">
        <f>+N12-P12</f>
        <v>14217.849999999627</v>
      </c>
      <c r="R12" s="2">
        <f>+Q12/P12</f>
        <v>4.1410260794396423E-3</v>
      </c>
    </row>
    <row r="13" spans="1:18">
      <c r="A13" s="60" t="s">
        <v>24</v>
      </c>
      <c r="B13" s="1">
        <f>+B14+B15</f>
        <v>334101.82999999996</v>
      </c>
      <c r="C13" s="1">
        <f>+C14+C15</f>
        <v>260303.68000000002</v>
      </c>
      <c r="D13" s="1">
        <f t="shared" ref="D13:M13" si="5">+D14+D15</f>
        <v>375006.47</v>
      </c>
      <c r="E13" s="1">
        <f t="shared" si="5"/>
        <v>393030.97</v>
      </c>
      <c r="F13" s="1">
        <f t="shared" si="5"/>
        <v>364895.94</v>
      </c>
      <c r="G13" s="1">
        <f t="shared" si="5"/>
        <v>349397.81000000006</v>
      </c>
      <c r="H13" s="1">
        <f t="shared" si="5"/>
        <v>372128.88999999996</v>
      </c>
      <c r="I13" s="1">
        <f t="shared" si="5"/>
        <v>357444.01</v>
      </c>
      <c r="J13" s="1">
        <f t="shared" si="5"/>
        <v>335516.24</v>
      </c>
      <c r="K13" s="1">
        <f t="shared" si="5"/>
        <v>614056.79</v>
      </c>
      <c r="L13" s="1">
        <f t="shared" si="5"/>
        <v>355770.17000000004</v>
      </c>
      <c r="M13" s="1">
        <f t="shared" si="5"/>
        <v>429007.21</v>
      </c>
      <c r="N13" s="1">
        <f>+N14+N15</f>
        <v>4540660.01</v>
      </c>
      <c r="O13" s="1">
        <f>+O14+O15</f>
        <v>3433412.33</v>
      </c>
      <c r="P13" s="1">
        <f>+P14+P15</f>
        <v>3433412.33</v>
      </c>
      <c r="Q13" s="1">
        <f>+N13-P13</f>
        <v>1107247.6799999997</v>
      </c>
      <c r="R13" s="2">
        <f>+Q13/P13</f>
        <v>0.32249190414015894</v>
      </c>
    </row>
    <row r="14" spans="1:18">
      <c r="A14" s="61" t="s">
        <v>25</v>
      </c>
      <c r="B14" s="1">
        <v>297876.73</v>
      </c>
      <c r="C14" s="1">
        <v>232572.17</v>
      </c>
      <c r="D14" s="1">
        <v>340703.48</v>
      </c>
      <c r="E14" s="1">
        <v>337240.49</v>
      </c>
      <c r="F14" s="1">
        <v>321378.44</v>
      </c>
      <c r="G14" s="1">
        <v>305794.09000000003</v>
      </c>
      <c r="H14" s="1">
        <v>335234.40999999997</v>
      </c>
      <c r="I14" s="1">
        <v>318624.02</v>
      </c>
      <c r="J14" s="1">
        <v>288612.3</v>
      </c>
      <c r="K14" s="1">
        <v>487115.94</v>
      </c>
      <c r="L14" s="1">
        <v>326861.83</v>
      </c>
      <c r="M14" s="1">
        <v>401240.08</v>
      </c>
      <c r="N14" s="1">
        <f t="shared" ref="N14:N18" si="6">SUM(B14:M14)</f>
        <v>3993253.98</v>
      </c>
      <c r="O14" s="1">
        <v>2913590</v>
      </c>
      <c r="P14" s="1">
        <f t="shared" ref="P14:P19" si="7">+O14/12*$R$20</f>
        <v>2913590</v>
      </c>
      <c r="Q14" s="1">
        <f t="shared" ref="Q14:Q19" si="8">+N14-P14</f>
        <v>1079663.98</v>
      </c>
      <c r="R14" s="2">
        <f t="shared" ref="R14:R34" si="9">+Q14/P14</f>
        <v>0.37056139676481592</v>
      </c>
    </row>
    <row r="15" spans="1:18">
      <c r="A15" s="61" t="s">
        <v>26</v>
      </c>
      <c r="B15" s="1">
        <v>36225.1</v>
      </c>
      <c r="C15" s="1">
        <v>27731.51</v>
      </c>
      <c r="D15" s="1">
        <v>34302.99</v>
      </c>
      <c r="E15" s="1">
        <v>55790.48</v>
      </c>
      <c r="F15" s="1">
        <v>43517.5</v>
      </c>
      <c r="G15" s="1">
        <v>43603.72</v>
      </c>
      <c r="H15" s="1">
        <v>36894.480000000003</v>
      </c>
      <c r="I15" s="1">
        <v>38819.99</v>
      </c>
      <c r="J15" s="1">
        <v>46903.94</v>
      </c>
      <c r="K15" s="1">
        <v>126940.85</v>
      </c>
      <c r="L15" s="1">
        <v>28908.34</v>
      </c>
      <c r="M15" s="1">
        <v>27767.13</v>
      </c>
      <c r="N15" s="1">
        <f t="shared" si="6"/>
        <v>547406.03</v>
      </c>
      <c r="O15" s="1">
        <f>1803+518019.33</f>
        <v>519822.33</v>
      </c>
      <c r="P15" s="1">
        <f t="shared" si="7"/>
        <v>519822.33000000007</v>
      </c>
      <c r="Q15" s="1">
        <f t="shared" si="8"/>
        <v>27583.699999999953</v>
      </c>
      <c r="R15" s="2">
        <f t="shared" si="9"/>
        <v>5.3063707363244568E-2</v>
      </c>
    </row>
    <row r="16" spans="1:18">
      <c r="A16" s="62" t="s">
        <v>27</v>
      </c>
      <c r="B16" s="3">
        <v>23137.759999999998</v>
      </c>
      <c r="C16" s="3">
        <v>25588.67</v>
      </c>
      <c r="D16" s="3">
        <v>27965.01</v>
      </c>
      <c r="E16" s="3">
        <v>27344.58</v>
      </c>
      <c r="F16" s="3">
        <v>26972.99</v>
      </c>
      <c r="G16" s="3">
        <v>26783.05</v>
      </c>
      <c r="H16" s="3">
        <v>27900.27</v>
      </c>
      <c r="I16" s="1">
        <v>27517.05</v>
      </c>
      <c r="J16" s="1">
        <v>27185.94</v>
      </c>
      <c r="K16" s="3">
        <v>29962.12</v>
      </c>
      <c r="L16" s="3">
        <v>29549.93</v>
      </c>
      <c r="M16" s="3">
        <v>29725.62</v>
      </c>
      <c r="N16" s="1">
        <f>SUM(B16:M16)</f>
        <v>329632.99</v>
      </c>
      <c r="O16" s="3"/>
      <c r="P16" s="1">
        <f t="shared" si="7"/>
        <v>0</v>
      </c>
      <c r="Q16" s="1">
        <f t="shared" si="8"/>
        <v>329632.99</v>
      </c>
      <c r="R16" s="2" t="e">
        <f t="shared" si="9"/>
        <v>#DIV/0!</v>
      </c>
    </row>
    <row r="17" spans="1:18">
      <c r="A17" s="62" t="s">
        <v>28</v>
      </c>
      <c r="B17" s="3">
        <v>38041.08</v>
      </c>
      <c r="C17" s="3">
        <v>7912.13</v>
      </c>
      <c r="D17" s="3">
        <v>70360.41</v>
      </c>
      <c r="E17" s="3">
        <v>71337.460000000006</v>
      </c>
      <c r="F17" s="3">
        <v>25735.119999999999</v>
      </c>
      <c r="G17" s="3">
        <v>45821.45</v>
      </c>
      <c r="H17" s="3">
        <v>49608.08</v>
      </c>
      <c r="I17" s="1">
        <v>47288.92</v>
      </c>
      <c r="J17" s="1">
        <v>53407.25</v>
      </c>
      <c r="K17" s="3">
        <v>231116.56</v>
      </c>
      <c r="L17" s="3">
        <v>47128.03</v>
      </c>
      <c r="M17" s="3">
        <v>75640.350000000006</v>
      </c>
      <c r="N17" s="1">
        <f t="shared" si="6"/>
        <v>763396.84</v>
      </c>
      <c r="O17" s="3"/>
      <c r="P17" s="1">
        <f t="shared" si="7"/>
        <v>0</v>
      </c>
      <c r="Q17" s="1">
        <f t="shared" si="8"/>
        <v>763396.84</v>
      </c>
      <c r="R17" s="2" t="e">
        <f t="shared" si="9"/>
        <v>#DIV/0!</v>
      </c>
    </row>
    <row r="18" spans="1:18">
      <c r="A18" s="62" t="s">
        <v>29</v>
      </c>
      <c r="B18" s="3"/>
      <c r="C18" s="3"/>
      <c r="D18" s="3"/>
      <c r="E18" s="3"/>
      <c r="F18" s="3"/>
      <c r="G18" s="3"/>
      <c r="H18" s="3"/>
      <c r="I18" s="1"/>
      <c r="J18" s="1" t="s">
        <v>30</v>
      </c>
      <c r="K18" s="3"/>
      <c r="L18" s="3"/>
      <c r="M18" s="3"/>
      <c r="N18" s="1">
        <f t="shared" si="6"/>
        <v>0</v>
      </c>
      <c r="O18" s="3"/>
      <c r="P18" s="1">
        <f>+O18/12*$Q$23</f>
        <v>0</v>
      </c>
      <c r="Q18" s="1">
        <f t="shared" si="8"/>
        <v>0</v>
      </c>
      <c r="R18" s="2"/>
    </row>
    <row r="19" spans="1:18">
      <c r="A19" s="63" t="s">
        <v>31</v>
      </c>
      <c r="B19" s="1">
        <v>-15.55</v>
      </c>
      <c r="C19" s="1">
        <v>18.18</v>
      </c>
      <c r="D19" s="1">
        <v>184950.11</v>
      </c>
      <c r="E19" s="1">
        <v>214.2</v>
      </c>
      <c r="F19" s="1">
        <v>204.12</v>
      </c>
      <c r="G19" s="1">
        <v>-14.21</v>
      </c>
      <c r="H19" s="1">
        <v>22.57</v>
      </c>
      <c r="I19" s="1">
        <v>628.94000000000005</v>
      </c>
      <c r="J19" s="1">
        <v>17.239999999999998</v>
      </c>
      <c r="K19" s="1">
        <v>62.82</v>
      </c>
      <c r="L19" s="1">
        <v>-25.34</v>
      </c>
      <c r="M19" s="1">
        <v>-29.88</v>
      </c>
      <c r="N19" s="1">
        <f>SUM(B19:M19)</f>
        <v>186033.2</v>
      </c>
      <c r="O19" s="1"/>
      <c r="P19" s="1">
        <f t="shared" si="7"/>
        <v>0</v>
      </c>
      <c r="Q19" s="1">
        <f t="shared" si="8"/>
        <v>186033.2</v>
      </c>
      <c r="R19" s="4" t="e">
        <f>+Q19/P19</f>
        <v>#DIV/0!</v>
      </c>
    </row>
    <row r="20" spans="1:18">
      <c r="A20" s="63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5">
        <f>COUNTA(B14:M14)</f>
        <v>12</v>
      </c>
    </row>
    <row r="21" spans="1:18" ht="15.75">
      <c r="A21" s="64" t="s">
        <v>32</v>
      </c>
      <c r="B21" s="8">
        <f>+B22+B34+B35</f>
        <v>272530.99</v>
      </c>
      <c r="C21" s="8">
        <f t="shared" ref="C21:M21" si="10">+C22+C34+C35</f>
        <v>220500.97000000003</v>
      </c>
      <c r="D21" s="8">
        <f t="shared" si="10"/>
        <v>246876.15999999997</v>
      </c>
      <c r="E21" s="8">
        <f t="shared" si="10"/>
        <v>404382.06</v>
      </c>
      <c r="F21" s="8">
        <f t="shared" si="10"/>
        <v>230994.77</v>
      </c>
      <c r="G21" s="8">
        <f t="shared" si="10"/>
        <v>236151.33000000002</v>
      </c>
      <c r="H21" s="8">
        <f t="shared" si="10"/>
        <v>253601.68999999997</v>
      </c>
      <c r="I21" s="8">
        <f t="shared" si="10"/>
        <v>221646.11</v>
      </c>
      <c r="J21" s="8">
        <f t="shared" si="10"/>
        <v>235365.91999999998</v>
      </c>
      <c r="K21" s="8">
        <f t="shared" si="10"/>
        <v>214046.96799999999</v>
      </c>
      <c r="L21" s="8">
        <f t="shared" si="10"/>
        <v>186279.08000000002</v>
      </c>
      <c r="M21" s="8">
        <f t="shared" si="10"/>
        <v>219370.90999999997</v>
      </c>
      <c r="N21" s="8">
        <f>SUM(B21:M21)</f>
        <v>2941746.9580000001</v>
      </c>
      <c r="O21" s="8">
        <f>+O22+O33+O34</f>
        <v>3433412.3299999996</v>
      </c>
      <c r="P21" s="8">
        <f>+P22+P33+P34</f>
        <v>3433412.3299999996</v>
      </c>
      <c r="Q21" s="8">
        <f>+N21-P21</f>
        <v>-491665.37199999951</v>
      </c>
      <c r="R21" s="2">
        <f t="shared" ref="R21:R28" si="11">+Q21/P21</f>
        <v>-0.1432002115516372</v>
      </c>
    </row>
    <row r="22" spans="1:18">
      <c r="A22" s="59" t="s">
        <v>33</v>
      </c>
      <c r="B22" s="8">
        <f>+B23+B24+B25+B30</f>
        <v>272530.99</v>
      </c>
      <c r="C22" s="8">
        <f t="shared" ref="C22:N22" si="12">+C23+C24+C25+C30</f>
        <v>220500.97000000003</v>
      </c>
      <c r="D22" s="8">
        <f t="shared" si="12"/>
        <v>246876.15999999997</v>
      </c>
      <c r="E22" s="8">
        <f t="shared" si="12"/>
        <v>404382.06</v>
      </c>
      <c r="F22" s="8">
        <f t="shared" si="12"/>
        <v>230994.77</v>
      </c>
      <c r="G22" s="8">
        <f t="shared" si="12"/>
        <v>236151.33000000002</v>
      </c>
      <c r="H22" s="8">
        <f t="shared" si="12"/>
        <v>253601.68999999997</v>
      </c>
      <c r="I22" s="8">
        <f t="shared" si="12"/>
        <v>221646.11</v>
      </c>
      <c r="J22" s="8">
        <f t="shared" si="12"/>
        <v>235365.91999999998</v>
      </c>
      <c r="K22" s="8">
        <f t="shared" si="12"/>
        <v>214046.96799999999</v>
      </c>
      <c r="L22" s="8">
        <f t="shared" si="12"/>
        <v>186279.08000000002</v>
      </c>
      <c r="M22" s="8">
        <f t="shared" si="12"/>
        <v>219370.90999999997</v>
      </c>
      <c r="N22" s="8">
        <f t="shared" si="12"/>
        <v>272530.99</v>
      </c>
      <c r="O22" s="8">
        <f>+O23+O24+O25+O30</f>
        <v>3145911.6399999997</v>
      </c>
      <c r="P22" s="8">
        <f>+P23+P24+P25+P30</f>
        <v>3145911.6399999997</v>
      </c>
      <c r="Q22" s="8">
        <f>+N22-P22</f>
        <v>-2873380.6499999994</v>
      </c>
      <c r="R22" s="2">
        <f t="shared" si="11"/>
        <v>-0.91336978873316343</v>
      </c>
    </row>
    <row r="23" spans="1:18">
      <c r="A23" s="60" t="s">
        <v>34</v>
      </c>
      <c r="B23" s="1">
        <v>83770.42</v>
      </c>
      <c r="C23" s="1">
        <v>83433.119999999995</v>
      </c>
      <c r="D23" s="1">
        <v>83596.62</v>
      </c>
      <c r="E23" s="1">
        <v>85520.42</v>
      </c>
      <c r="F23" s="1">
        <v>83770.42</v>
      </c>
      <c r="G23" s="1">
        <v>91950.32</v>
      </c>
      <c r="H23" s="1">
        <v>86177.29</v>
      </c>
      <c r="I23" s="1">
        <v>90367.29</v>
      </c>
      <c r="J23" s="1">
        <v>85971.29</v>
      </c>
      <c r="K23" s="1">
        <v>88163.43</v>
      </c>
      <c r="L23" s="1">
        <v>86089.75</v>
      </c>
      <c r="M23" s="1">
        <v>77165.09</v>
      </c>
      <c r="N23" s="1">
        <f>SUM(B23)</f>
        <v>83770.42</v>
      </c>
      <c r="O23" s="1">
        <v>1045938.62</v>
      </c>
      <c r="P23" s="1">
        <f>+O23/12*$R$20</f>
        <v>1045938.62</v>
      </c>
      <c r="Q23" s="1">
        <f>+N23-P23</f>
        <v>-962168.2</v>
      </c>
      <c r="R23" s="2">
        <f t="shared" si="11"/>
        <v>-0.91990885660192945</v>
      </c>
    </row>
    <row r="24" spans="1:18">
      <c r="A24" s="62" t="s">
        <v>35</v>
      </c>
      <c r="B24" s="1">
        <v>40467.980000000003</v>
      </c>
      <c r="C24" s="1">
        <v>32701.77</v>
      </c>
      <c r="D24" s="1">
        <v>52873.55</v>
      </c>
      <c r="E24" s="1">
        <v>56921.02</v>
      </c>
      <c r="F24" s="1">
        <v>48373.04</v>
      </c>
      <c r="G24" s="1">
        <v>66182.41</v>
      </c>
      <c r="H24" s="1">
        <v>50664.69</v>
      </c>
      <c r="I24" s="1">
        <v>51070.32</v>
      </c>
      <c r="J24" s="1">
        <v>64698.32</v>
      </c>
      <c r="K24" s="1">
        <v>53936.9</v>
      </c>
      <c r="L24" s="1">
        <v>39309.129999999997</v>
      </c>
      <c r="M24" s="1">
        <v>58140.83</v>
      </c>
      <c r="N24" s="1">
        <f>SUM(B24)</f>
        <v>40467.980000000003</v>
      </c>
      <c r="O24" s="1">
        <v>520499.31</v>
      </c>
      <c r="P24" s="1">
        <f>+O24/12*$R$20</f>
        <v>520499.30999999994</v>
      </c>
      <c r="Q24" s="1">
        <f t="shared" ref="Q24:Q30" si="13">+N24-P24</f>
        <v>-480031.32999999996</v>
      </c>
      <c r="R24" s="2">
        <f t="shared" si="11"/>
        <v>-0.92225161643345888</v>
      </c>
    </row>
    <row r="25" spans="1:18">
      <c r="A25" s="62" t="s">
        <v>36</v>
      </c>
      <c r="B25" s="1">
        <f>+B26+B27+B28+B29</f>
        <v>148292.59</v>
      </c>
      <c r="C25" s="1">
        <f t="shared" ref="C25:N25" si="14">+C26+C27+C28+C29</f>
        <v>104366.08000000002</v>
      </c>
      <c r="D25" s="1">
        <f t="shared" si="14"/>
        <v>110405.98999999999</v>
      </c>
      <c r="E25" s="1">
        <f t="shared" si="14"/>
        <v>261940.62</v>
      </c>
      <c r="F25" s="1">
        <f t="shared" si="14"/>
        <v>98851.31</v>
      </c>
      <c r="G25" s="1">
        <f t="shared" si="14"/>
        <v>78018.599999999991</v>
      </c>
      <c r="H25" s="1">
        <f t="shared" si="14"/>
        <v>116759.70999999999</v>
      </c>
      <c r="I25" s="1">
        <f t="shared" si="14"/>
        <v>80208.5</v>
      </c>
      <c r="J25" s="1">
        <f t="shared" si="14"/>
        <v>84696.31</v>
      </c>
      <c r="K25" s="1">
        <f t="shared" si="14"/>
        <v>71946.638000000006</v>
      </c>
      <c r="L25" s="1">
        <f t="shared" si="14"/>
        <v>60880.2</v>
      </c>
      <c r="M25" s="1">
        <f t="shared" si="14"/>
        <v>84064.989999999991</v>
      </c>
      <c r="N25" s="1">
        <f t="shared" si="14"/>
        <v>148292.59</v>
      </c>
      <c r="O25" s="1">
        <f>+O26+O27+O29+O28</f>
        <v>1579473.71</v>
      </c>
      <c r="P25" s="1">
        <f>+P26+P27+P29</f>
        <v>1579473.71</v>
      </c>
      <c r="Q25" s="1">
        <f t="shared" si="13"/>
        <v>-1431181.1199999999</v>
      </c>
      <c r="R25" s="2">
        <f t="shared" si="11"/>
        <v>-0.90611265698116616</v>
      </c>
    </row>
    <row r="26" spans="1:18">
      <c r="A26" s="61" t="s">
        <v>37</v>
      </c>
      <c r="B26" s="1">
        <v>122180.17</v>
      </c>
      <c r="C26" s="1">
        <v>70963.13</v>
      </c>
      <c r="D26" s="1">
        <v>56187.01</v>
      </c>
      <c r="E26" s="1">
        <v>172206.63</v>
      </c>
      <c r="F26" s="1">
        <v>50755.25</v>
      </c>
      <c r="G26" s="1">
        <v>30076.799999999999</v>
      </c>
      <c r="H26" s="1">
        <v>27086.15</v>
      </c>
      <c r="I26" s="1">
        <v>34175.65</v>
      </c>
      <c r="J26" s="1">
        <v>28701.26</v>
      </c>
      <c r="K26" s="1">
        <v>29605.338</v>
      </c>
      <c r="L26" s="1">
        <v>28741.27</v>
      </c>
      <c r="M26" s="1">
        <v>22012.07</v>
      </c>
      <c r="N26" s="1">
        <f>SUM(B26)</f>
        <v>122180.17</v>
      </c>
      <c r="O26" s="1">
        <v>1022812.02</v>
      </c>
      <c r="P26" s="1">
        <f>+O26/12*$R$20</f>
        <v>1022812.02</v>
      </c>
      <c r="Q26" s="1">
        <f t="shared" si="13"/>
        <v>-900631.85</v>
      </c>
      <c r="R26" s="2"/>
    </row>
    <row r="27" spans="1:18">
      <c r="A27" s="61" t="s">
        <v>38</v>
      </c>
      <c r="B27" s="1">
        <v>13645.37</v>
      </c>
      <c r="C27" s="1">
        <v>11341.05</v>
      </c>
      <c r="D27" s="1">
        <v>13833.41</v>
      </c>
      <c r="E27" s="1">
        <v>14717.86</v>
      </c>
      <c r="F27" s="1">
        <v>15619.6</v>
      </c>
      <c r="G27" s="1">
        <v>13838.96</v>
      </c>
      <c r="H27" s="1">
        <v>14732.16</v>
      </c>
      <c r="I27" s="1">
        <v>13270.15</v>
      </c>
      <c r="J27" s="1">
        <v>12747.01</v>
      </c>
      <c r="K27" s="1">
        <v>16218.8</v>
      </c>
      <c r="L27" s="1">
        <v>13953.34</v>
      </c>
      <c r="M27" s="1">
        <v>16180.56</v>
      </c>
      <c r="N27" s="1">
        <f t="shared" ref="N27:N30" si="15">SUM(B27)</f>
        <v>13645.37</v>
      </c>
      <c r="O27" s="1">
        <v>165110.01</v>
      </c>
      <c r="P27" s="1">
        <f>+O27/12*$R$20</f>
        <v>165110.01</v>
      </c>
      <c r="Q27" s="1">
        <f t="shared" si="13"/>
        <v>-151464.64000000001</v>
      </c>
      <c r="R27" s="2">
        <f t="shared" si="11"/>
        <v>-0.91735588896154752</v>
      </c>
    </row>
    <row r="28" spans="1:18">
      <c r="A28" s="61" t="s">
        <v>39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>
        <f t="shared" si="15"/>
        <v>0</v>
      </c>
      <c r="O28" s="1"/>
      <c r="P28" s="1">
        <f>+O28/12*$R$20</f>
        <v>0</v>
      </c>
      <c r="Q28" s="1">
        <f t="shared" si="13"/>
        <v>0</v>
      </c>
      <c r="R28" s="2" t="e">
        <f t="shared" si="11"/>
        <v>#DIV/0!</v>
      </c>
    </row>
    <row r="29" spans="1:18">
      <c r="A29" s="61" t="s">
        <v>40</v>
      </c>
      <c r="B29" s="1">
        <v>12467.05</v>
      </c>
      <c r="C29" s="1">
        <v>22061.9</v>
      </c>
      <c r="D29" s="1">
        <v>40385.57</v>
      </c>
      <c r="E29" s="1">
        <v>75016.13</v>
      </c>
      <c r="F29" s="1">
        <v>32476.46</v>
      </c>
      <c r="G29" s="1">
        <v>34102.839999999997</v>
      </c>
      <c r="H29" s="1">
        <v>74941.399999999994</v>
      </c>
      <c r="I29" s="1">
        <v>32762.7</v>
      </c>
      <c r="J29" s="1">
        <v>43248.04</v>
      </c>
      <c r="K29" s="1">
        <v>26122.5</v>
      </c>
      <c r="L29" s="1">
        <v>18185.59</v>
      </c>
      <c r="M29" s="1">
        <v>45872.36</v>
      </c>
      <c r="N29" s="1">
        <f t="shared" si="15"/>
        <v>12467.05</v>
      </c>
      <c r="O29" s="1">
        <v>391551.68</v>
      </c>
      <c r="P29" s="1">
        <f>+O29/12*$R$20</f>
        <v>391551.68</v>
      </c>
      <c r="Q29" s="1">
        <f t="shared" si="13"/>
        <v>-379084.63</v>
      </c>
      <c r="R29" s="2"/>
    </row>
    <row r="30" spans="1:18">
      <c r="A30" s="62" t="s">
        <v>41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>
        <f t="shared" si="15"/>
        <v>0</v>
      </c>
      <c r="O30" s="1">
        <v>0</v>
      </c>
      <c r="P30" s="1">
        <f>+O30/12*$R$20</f>
        <v>0</v>
      </c>
      <c r="Q30" s="1">
        <f t="shared" si="13"/>
        <v>0</v>
      </c>
      <c r="R30" s="6">
        <v>4.7587328311763356E-2</v>
      </c>
    </row>
    <row r="31" spans="1:18">
      <c r="A31" s="65" t="s">
        <v>42</v>
      </c>
      <c r="B31" s="65"/>
      <c r="C31" s="65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2"/>
    </row>
    <row r="32" spans="1:18">
      <c r="A32" s="66" t="s">
        <v>43</v>
      </c>
      <c r="B32" s="8">
        <f>+B11-B22</f>
        <v>376.44999999995343</v>
      </c>
      <c r="C32" s="8">
        <f>+C11-C22</f>
        <v>6320.0899999999674</v>
      </c>
      <c r="D32" s="8">
        <f t="shared" ref="D32:M32" si="16">+D11-D22</f>
        <v>214754.99999999994</v>
      </c>
      <c r="E32" s="8">
        <f t="shared" si="16"/>
        <v>-109818.93000000005</v>
      </c>
      <c r="F32" s="8">
        <f t="shared" si="16"/>
        <v>81397.180000000022</v>
      </c>
      <c r="G32" s="8">
        <f t="shared" si="16"/>
        <v>40627.770000000019</v>
      </c>
      <c r="H32" s="8">
        <f t="shared" si="16"/>
        <v>41041.419999999955</v>
      </c>
      <c r="I32" s="8">
        <f t="shared" si="16"/>
        <v>61620.870000000054</v>
      </c>
      <c r="J32" s="8">
        <f t="shared" si="16"/>
        <v>19574.369999999995</v>
      </c>
      <c r="K32" s="8">
        <f t="shared" si="16"/>
        <v>138993.96200000006</v>
      </c>
      <c r="L32" s="8">
        <f t="shared" si="16"/>
        <v>92787.790000000037</v>
      </c>
      <c r="M32" s="8">
        <f t="shared" si="16"/>
        <v>104240.45000000001</v>
      </c>
      <c r="N32" s="8">
        <f>+N11-N22</f>
        <v>3361132.3899999997</v>
      </c>
      <c r="O32" s="8">
        <f>+O11-O22</f>
        <v>287500.69000000041</v>
      </c>
      <c r="P32" s="8">
        <f>+P11-P22</f>
        <v>287500.69000000041</v>
      </c>
      <c r="Q32" s="8">
        <f>+N32-P32</f>
        <v>3073631.6999999993</v>
      </c>
      <c r="R32" s="2">
        <f>+Q32/P32</f>
        <v>10.690867211483893</v>
      </c>
    </row>
    <row r="33" spans="1:19">
      <c r="A33" s="63" t="s">
        <v>44</v>
      </c>
      <c r="B33" s="1">
        <v>0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>
        <f t="shared" ref="N33" si="17">SUM(B33:M33)</f>
        <v>0</v>
      </c>
      <c r="O33" s="1"/>
      <c r="P33" s="1">
        <f t="shared" ref="P33:P34" si="18">+O33/12*$R$20</f>
        <v>0</v>
      </c>
      <c r="Q33" s="1">
        <f>+N33-P33</f>
        <v>0</v>
      </c>
      <c r="R33" s="2" t="e">
        <f t="shared" si="9"/>
        <v>#DIV/0!</v>
      </c>
    </row>
    <row r="34" spans="1:19">
      <c r="A34" s="63" t="s">
        <v>45</v>
      </c>
      <c r="B34" s="1">
        <f>B35+B36+B37</f>
        <v>0</v>
      </c>
      <c r="C34" s="1">
        <f t="shared" ref="C34:M34" si="19">+C35+C36+C37</f>
        <v>0</v>
      </c>
      <c r="D34" s="1">
        <f t="shared" si="19"/>
        <v>0</v>
      </c>
      <c r="E34" s="1">
        <f t="shared" si="19"/>
        <v>0</v>
      </c>
      <c r="F34" s="1">
        <f t="shared" si="19"/>
        <v>0</v>
      </c>
      <c r="G34" s="1">
        <f t="shared" si="19"/>
        <v>0</v>
      </c>
      <c r="H34" s="1">
        <f t="shared" si="19"/>
        <v>0</v>
      </c>
      <c r="I34" s="1">
        <f t="shared" si="19"/>
        <v>0</v>
      </c>
      <c r="J34" s="1">
        <f t="shared" si="19"/>
        <v>0</v>
      </c>
      <c r="K34" s="1">
        <f t="shared" si="19"/>
        <v>0</v>
      </c>
      <c r="L34" s="1">
        <f t="shared" si="19"/>
        <v>0</v>
      </c>
      <c r="M34" s="1">
        <f t="shared" si="19"/>
        <v>0</v>
      </c>
      <c r="N34" s="1">
        <f>+N35+N36+N37</f>
        <v>0</v>
      </c>
      <c r="O34" s="1">
        <f>O35+O36+O37</f>
        <v>287500.69</v>
      </c>
      <c r="P34" s="1">
        <f t="shared" si="18"/>
        <v>287500.69</v>
      </c>
      <c r="Q34" s="1">
        <f>+N34-P34</f>
        <v>-287500.69</v>
      </c>
      <c r="R34" s="2">
        <f t="shared" si="9"/>
        <v>-1</v>
      </c>
      <c r="S34" s="7">
        <v>21</v>
      </c>
    </row>
    <row r="35" spans="1:19">
      <c r="A35" s="61" t="s">
        <v>46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>
        <f>SUM(B35)</f>
        <v>0</v>
      </c>
      <c r="O35" s="1">
        <v>287500.69</v>
      </c>
      <c r="P35" s="1"/>
      <c r="Q35" s="1"/>
      <c r="R35" s="2"/>
    </row>
    <row r="36" spans="1:19">
      <c r="A36" s="61" t="s">
        <v>47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>
        <f t="shared" ref="N36:N37" si="20">SUM(B36)</f>
        <v>0</v>
      </c>
      <c r="O36" s="1"/>
      <c r="P36" s="1"/>
      <c r="Q36" s="1"/>
      <c r="R36" s="2"/>
    </row>
    <row r="37" spans="1:19">
      <c r="A37" s="61" t="s">
        <v>48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>
        <f t="shared" si="20"/>
        <v>0</v>
      </c>
      <c r="O37" s="1"/>
      <c r="P37" s="1"/>
      <c r="Q37" s="1"/>
      <c r="R37" s="2"/>
    </row>
    <row r="38" spans="1:19">
      <c r="A38" s="66" t="s">
        <v>49</v>
      </c>
      <c r="B38" s="8">
        <f t="shared" ref="B38:P38" si="21">+B32-B33-B34</f>
        <v>376.44999999995343</v>
      </c>
      <c r="C38" s="8">
        <f t="shared" si="21"/>
        <v>6320.0899999999674</v>
      </c>
      <c r="D38" s="8">
        <f t="shared" si="21"/>
        <v>214754.99999999994</v>
      </c>
      <c r="E38" s="8">
        <f t="shared" si="21"/>
        <v>-109818.93000000005</v>
      </c>
      <c r="F38" s="8">
        <f t="shared" si="21"/>
        <v>81397.180000000022</v>
      </c>
      <c r="G38" s="8">
        <f t="shared" si="21"/>
        <v>40627.770000000019</v>
      </c>
      <c r="H38" s="8">
        <f t="shared" si="21"/>
        <v>41041.419999999955</v>
      </c>
      <c r="I38" s="8">
        <f t="shared" si="21"/>
        <v>61620.870000000054</v>
      </c>
      <c r="J38" s="8">
        <f t="shared" si="21"/>
        <v>19574.369999999995</v>
      </c>
      <c r="K38" s="8">
        <f t="shared" si="21"/>
        <v>138993.96200000006</v>
      </c>
      <c r="L38" s="8">
        <f t="shared" si="21"/>
        <v>92787.790000000037</v>
      </c>
      <c r="M38" s="8">
        <f t="shared" si="21"/>
        <v>104240.45000000001</v>
      </c>
      <c r="N38" s="8">
        <f>+N32-N33-N34</f>
        <v>3361132.3899999997</v>
      </c>
      <c r="O38" s="8">
        <f t="shared" si="21"/>
        <v>0</v>
      </c>
      <c r="P38" s="8">
        <f t="shared" si="21"/>
        <v>0</v>
      </c>
      <c r="Q38" s="8">
        <f t="shared" ref="Q38" si="22">+N38-P38</f>
        <v>3361132.3899999997</v>
      </c>
      <c r="R38" s="6">
        <v>0</v>
      </c>
    </row>
    <row r="39" spans="1:19">
      <c r="A39" s="63" t="s">
        <v>50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>
        <f t="shared" ref="N39:Q39" si="23">SUM(B39:M39)</f>
        <v>0</v>
      </c>
      <c r="O39" s="1">
        <f t="shared" si="23"/>
        <v>0</v>
      </c>
      <c r="P39" s="1">
        <f t="shared" si="23"/>
        <v>0</v>
      </c>
      <c r="Q39" s="1">
        <f t="shared" si="23"/>
        <v>0</v>
      </c>
      <c r="R39" s="2">
        <v>0</v>
      </c>
    </row>
    <row r="40" spans="1:19">
      <c r="A40" s="67" t="s">
        <v>51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2"/>
    </row>
    <row r="41" spans="1:19">
      <c r="A41" s="63" t="s">
        <v>52</v>
      </c>
      <c r="B41" s="1">
        <f>SUM(B42:B44)</f>
        <v>164690.56</v>
      </c>
      <c r="C41" s="1">
        <f t="shared" ref="C41:D41" si="24">SUM(C42:C44)</f>
        <v>185742.07</v>
      </c>
      <c r="D41" s="1">
        <f t="shared" si="24"/>
        <v>426318.73</v>
      </c>
      <c r="E41" s="1">
        <f>SUM(E42:E44)</f>
        <v>532220.72</v>
      </c>
      <c r="F41" s="1">
        <f>SUM(F42:F44)</f>
        <v>472614.2</v>
      </c>
      <c r="G41" s="1">
        <f t="shared" ref="G41:O41" si="25">SUM(G42:G44)</f>
        <v>525395.82999999996</v>
      </c>
      <c r="H41" s="1">
        <f t="shared" si="25"/>
        <v>503294.12</v>
      </c>
      <c r="I41" s="1">
        <f t="shared" si="25"/>
        <v>629264.46</v>
      </c>
      <c r="J41" s="1">
        <f t="shared" si="25"/>
        <v>585571.23</v>
      </c>
      <c r="K41" s="1">
        <f t="shared" si="25"/>
        <v>654745.29</v>
      </c>
      <c r="L41" s="1">
        <f t="shared" si="25"/>
        <v>715054.7</v>
      </c>
      <c r="M41" s="1">
        <f t="shared" si="25"/>
        <v>720712.23</v>
      </c>
      <c r="N41" s="1">
        <f t="shared" si="25"/>
        <v>0</v>
      </c>
      <c r="O41" s="1">
        <f t="shared" si="25"/>
        <v>0</v>
      </c>
      <c r="P41" s="1"/>
      <c r="Q41" s="1"/>
      <c r="R41" s="2"/>
    </row>
    <row r="42" spans="1:19">
      <c r="A42" s="61" t="s">
        <v>53</v>
      </c>
      <c r="B42" s="1">
        <v>164690.56</v>
      </c>
      <c r="C42" s="1">
        <v>185742.07</v>
      </c>
      <c r="D42" s="1">
        <v>426318.73</v>
      </c>
      <c r="E42" s="1">
        <v>532220.72</v>
      </c>
      <c r="F42" s="1">
        <v>472614.2</v>
      </c>
      <c r="G42" s="1">
        <v>525395.82999999996</v>
      </c>
      <c r="H42" s="1">
        <v>503294.12</v>
      </c>
      <c r="I42" s="1">
        <v>629264.46</v>
      </c>
      <c r="J42" s="1">
        <v>585571.23</v>
      </c>
      <c r="K42" s="1">
        <v>654745.29</v>
      </c>
      <c r="L42" s="1">
        <v>715054.7</v>
      </c>
      <c r="M42" s="1">
        <v>720712.23</v>
      </c>
      <c r="N42" s="1">
        <v>0</v>
      </c>
      <c r="O42" s="1">
        <v>0</v>
      </c>
      <c r="P42" s="1"/>
      <c r="Q42" s="1"/>
      <c r="R42" s="2"/>
    </row>
    <row r="43" spans="1:19">
      <c r="A43" s="61" t="s">
        <v>54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2"/>
    </row>
    <row r="44" spans="1:19">
      <c r="A44" s="61" t="s">
        <v>55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2"/>
    </row>
    <row r="45" spans="1:19">
      <c r="A45" s="63" t="s">
        <v>56</v>
      </c>
      <c r="B45" s="1">
        <v>635478.38</v>
      </c>
      <c r="C45" s="1">
        <v>671252.42</v>
      </c>
      <c r="D45" s="1">
        <v>910986.68</v>
      </c>
      <c r="E45" s="1">
        <v>1031148.32</v>
      </c>
      <c r="F45" s="1">
        <v>954717.71</v>
      </c>
      <c r="G45" s="1">
        <v>1013303.44</v>
      </c>
      <c r="H45" s="1">
        <v>980804.42</v>
      </c>
      <c r="I45" s="1">
        <v>1068859.8999999999</v>
      </c>
      <c r="J45" s="1">
        <v>1038538.83</v>
      </c>
      <c r="K45" s="1">
        <v>1112276.22</v>
      </c>
      <c r="L45" s="1">
        <v>1153380.69</v>
      </c>
      <c r="M45" s="1">
        <v>1162663.22</v>
      </c>
      <c r="N45" s="1"/>
      <c r="O45" s="1"/>
      <c r="P45" s="1"/>
      <c r="Q45" s="1"/>
      <c r="R45" s="2"/>
    </row>
    <row r="46" spans="1:19">
      <c r="A46" s="63" t="s">
        <v>57</v>
      </c>
      <c r="B46" s="1">
        <v>24126485.620000001</v>
      </c>
      <c r="C46" s="1">
        <v>24162259.66</v>
      </c>
      <c r="D46" s="1">
        <v>24401993.920000002</v>
      </c>
      <c r="E46" s="1">
        <v>24522155.559999999</v>
      </c>
      <c r="F46" s="1">
        <v>24445724.949999999</v>
      </c>
      <c r="G46" s="1">
        <v>24504310.68</v>
      </c>
      <c r="H46" s="1">
        <v>24471811.66</v>
      </c>
      <c r="I46" s="1">
        <v>24559867.140000001</v>
      </c>
      <c r="J46" s="1">
        <v>24612163.149999999</v>
      </c>
      <c r="K46" s="1">
        <v>24685900.539999999</v>
      </c>
      <c r="L46" s="1">
        <v>24727005.010000002</v>
      </c>
      <c r="M46" s="1">
        <v>23573624.32</v>
      </c>
      <c r="N46" s="1"/>
      <c r="O46" s="1"/>
      <c r="P46" s="1"/>
      <c r="Q46" s="1"/>
      <c r="R46" s="2"/>
    </row>
    <row r="47" spans="1:19">
      <c r="A47" s="63" t="s">
        <v>58</v>
      </c>
      <c r="B47" s="1">
        <v>3584229.84</v>
      </c>
      <c r="C47" s="1">
        <v>3613683.79</v>
      </c>
      <c r="D47" s="1">
        <v>3638663.05</v>
      </c>
      <c r="E47" s="1">
        <v>3868643.62</v>
      </c>
      <c r="F47" s="1">
        <v>3710815.83</v>
      </c>
      <c r="G47" s="1">
        <v>3728773.79</v>
      </c>
      <c r="H47" s="1">
        <v>3662651.62</v>
      </c>
      <c r="I47" s="1">
        <v>3689086.23</v>
      </c>
      <c r="J47" s="1">
        <v>3721807.87</v>
      </c>
      <c r="K47" s="1">
        <v>3656551.3</v>
      </c>
      <c r="L47" s="1">
        <v>3604867.98</v>
      </c>
      <c r="M47" s="1">
        <v>3509910.06</v>
      </c>
      <c r="N47" s="1"/>
      <c r="O47" s="1"/>
      <c r="P47" s="1"/>
      <c r="Q47" s="1"/>
      <c r="R47" s="2"/>
    </row>
    <row r="48" spans="1:19">
      <c r="A48" s="63" t="s">
        <v>59</v>
      </c>
      <c r="B48" s="1">
        <v>3584229.84</v>
      </c>
      <c r="C48" s="1">
        <v>3613683.79</v>
      </c>
      <c r="D48" s="1">
        <v>3638663.05</v>
      </c>
      <c r="E48" s="1">
        <v>3868643.62</v>
      </c>
      <c r="F48" s="1">
        <v>3710815.83</v>
      </c>
      <c r="G48" s="1">
        <v>3728773.79</v>
      </c>
      <c r="H48" s="1">
        <v>3662651.62</v>
      </c>
      <c r="I48" s="1">
        <v>3689086.23</v>
      </c>
      <c r="J48" s="1">
        <v>3721807.87</v>
      </c>
      <c r="K48" s="1">
        <v>3656551.3</v>
      </c>
      <c r="L48" s="1">
        <v>3604867.98</v>
      </c>
      <c r="M48" s="1">
        <v>3509910.06</v>
      </c>
      <c r="N48" s="1"/>
      <c r="O48" s="1"/>
      <c r="P48" s="1"/>
      <c r="Q48" s="1"/>
      <c r="R48" s="2"/>
    </row>
    <row r="49" spans="1:19">
      <c r="A49" s="63" t="s">
        <v>60</v>
      </c>
      <c r="B49" s="1">
        <v>572071.36</v>
      </c>
      <c r="C49" s="1">
        <v>583663.86</v>
      </c>
      <c r="D49" s="1">
        <v>597379.46</v>
      </c>
      <c r="E49" s="1">
        <v>615181.01</v>
      </c>
      <c r="F49" s="1">
        <v>631748.1</v>
      </c>
      <c r="G49" s="1">
        <v>647620.72</v>
      </c>
      <c r="H49" s="1">
        <v>571796.37</v>
      </c>
      <c r="I49" s="1">
        <v>584682.80000000005</v>
      </c>
      <c r="J49" s="1">
        <v>602308.99</v>
      </c>
      <c r="K49" s="1"/>
      <c r="L49" s="1">
        <v>531908.76</v>
      </c>
      <c r="M49" s="1">
        <v>547170.34</v>
      </c>
      <c r="N49" s="1"/>
      <c r="O49" s="1"/>
      <c r="P49" s="1"/>
      <c r="Q49" s="1"/>
      <c r="R49" s="2"/>
    </row>
    <row r="50" spans="1:19">
      <c r="A50" s="68"/>
      <c r="B50" s="9"/>
      <c r="C50" s="9"/>
      <c r="D50" s="9"/>
      <c r="E50" s="9"/>
      <c r="F50" s="9"/>
      <c r="G50" s="9"/>
      <c r="H50" s="9"/>
      <c r="I50" s="9"/>
      <c r="J50" s="9"/>
      <c r="K50" s="1"/>
      <c r="L50" s="9"/>
      <c r="M50" s="9"/>
      <c r="N50" s="9"/>
      <c r="O50" s="9"/>
      <c r="P50" s="9"/>
      <c r="Q50" s="9"/>
      <c r="R50" s="2"/>
    </row>
    <row r="51" spans="1:19" ht="15.75">
      <c r="A51" s="56" t="s">
        <v>61</v>
      </c>
      <c r="B51" s="57">
        <f>+B52+B53+B54</f>
        <v>31920</v>
      </c>
      <c r="C51" s="57">
        <f>+C52+C53+C54</f>
        <v>23840</v>
      </c>
      <c r="D51" s="57">
        <f>SUM(D52:D54)</f>
        <v>84640</v>
      </c>
      <c r="E51" s="57">
        <f t="shared" ref="E51" si="26">SUM(E52:E54)</f>
        <v>11680</v>
      </c>
      <c r="F51" s="57">
        <f>SUM(F52:F54)</f>
        <v>11600</v>
      </c>
      <c r="G51" s="57">
        <f>SUM(G52:G54)</f>
        <v>12000</v>
      </c>
      <c r="H51" s="57">
        <f t="shared" ref="H51" si="27">SUM(H52:H55)</f>
        <v>12400</v>
      </c>
      <c r="I51" s="57">
        <f t="shared" ref="I51:M51" si="28">+I52+I53+I54</f>
        <v>13200</v>
      </c>
      <c r="J51" s="57">
        <f t="shared" si="28"/>
        <v>12800</v>
      </c>
      <c r="K51" s="57">
        <f t="shared" si="28"/>
        <v>12320</v>
      </c>
      <c r="L51" s="57">
        <f t="shared" si="28"/>
        <v>12800</v>
      </c>
      <c r="M51" s="57">
        <f t="shared" si="28"/>
        <v>0</v>
      </c>
      <c r="N51" s="57">
        <f t="shared" ref="N51" si="29">SUM(N52:N54)</f>
        <v>0</v>
      </c>
      <c r="O51" s="57"/>
      <c r="P51" s="57"/>
      <c r="Q51" s="57"/>
      <c r="R51" s="57"/>
      <c r="S51" s="7">
        <v>9</v>
      </c>
    </row>
    <row r="52" spans="1:19">
      <c r="A52" s="63" t="s">
        <v>62</v>
      </c>
      <c r="B52" s="10">
        <v>31920</v>
      </c>
      <c r="C52" s="10">
        <v>23840</v>
      </c>
      <c r="D52" s="10">
        <v>84640</v>
      </c>
      <c r="E52" s="10">
        <v>11680</v>
      </c>
      <c r="F52" s="10">
        <v>11600</v>
      </c>
      <c r="G52" s="10">
        <v>12000</v>
      </c>
      <c r="H52" s="10">
        <v>12400</v>
      </c>
      <c r="I52" s="10">
        <v>13200</v>
      </c>
      <c r="J52" s="10">
        <v>12800</v>
      </c>
      <c r="K52" s="1">
        <v>12320</v>
      </c>
      <c r="L52" s="10">
        <v>12800</v>
      </c>
      <c r="M52" s="10"/>
      <c r="N52" s="10"/>
      <c r="O52" s="10"/>
      <c r="P52" s="10"/>
      <c r="Q52" s="10"/>
      <c r="R52" s="10"/>
    </row>
    <row r="53" spans="1:19" ht="15" customHeight="1">
      <c r="A53" s="63" t="s">
        <v>63</v>
      </c>
      <c r="B53" s="10">
        <v>0</v>
      </c>
      <c r="C53" s="10">
        <v>0</v>
      </c>
      <c r="D53" s="10">
        <v>0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">
        <v>0</v>
      </c>
      <c r="L53" s="10">
        <v>0</v>
      </c>
      <c r="M53" s="10">
        <v>0</v>
      </c>
      <c r="N53" s="10"/>
      <c r="O53" s="10"/>
      <c r="P53" s="10"/>
      <c r="Q53" s="10"/>
      <c r="R53" s="10"/>
    </row>
    <row r="54" spans="1:19" ht="15" customHeight="1">
      <c r="A54" s="63" t="s">
        <v>64</v>
      </c>
      <c r="B54" s="10">
        <v>0</v>
      </c>
      <c r="C54" s="10">
        <v>0</v>
      </c>
      <c r="D54" s="10">
        <v>0</v>
      </c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">
        <v>0</v>
      </c>
      <c r="L54" s="10">
        <v>0</v>
      </c>
      <c r="M54" s="10">
        <v>0</v>
      </c>
      <c r="N54" s="10"/>
      <c r="O54" s="10"/>
      <c r="P54" s="10"/>
      <c r="Q54" s="10"/>
      <c r="R54" s="10"/>
    </row>
    <row r="55" spans="1:19" ht="15" customHeight="1">
      <c r="A55" s="63"/>
      <c r="B55" s="10"/>
      <c r="C55" s="10"/>
      <c r="D55" s="10"/>
      <c r="E55" s="10"/>
      <c r="F55" s="10"/>
      <c r="G55" s="10"/>
      <c r="H55" s="10"/>
      <c r="I55" s="10">
        <v>0</v>
      </c>
      <c r="J55" s="10">
        <v>0</v>
      </c>
      <c r="K55" s="1">
        <v>0</v>
      </c>
      <c r="L55" s="10">
        <v>0</v>
      </c>
      <c r="M55" s="10">
        <v>0</v>
      </c>
      <c r="N55" s="10"/>
      <c r="O55" s="10"/>
      <c r="P55" s="10"/>
      <c r="Q55" s="10"/>
      <c r="R55" s="10"/>
    </row>
    <row r="56" spans="1:19" ht="15.75">
      <c r="A56" s="56" t="s">
        <v>65</v>
      </c>
      <c r="B56" s="57">
        <f>+B57+B58+B59</f>
        <v>122180.17</v>
      </c>
      <c r="C56" s="57">
        <f>+C57+C58+C59</f>
        <v>70963.13</v>
      </c>
      <c r="D56" s="57">
        <f>+D57+D58+D59</f>
        <v>56187.01</v>
      </c>
      <c r="E56" s="57">
        <f>+E57+E58+E59</f>
        <v>172206.63</v>
      </c>
      <c r="F56" s="57">
        <f t="shared" ref="F56:M56" si="30">+F57+F58+F59</f>
        <v>50755.25</v>
      </c>
      <c r="G56" s="57">
        <f t="shared" si="30"/>
        <v>30076.799999999999</v>
      </c>
      <c r="H56" s="57">
        <f t="shared" si="30"/>
        <v>27086.15</v>
      </c>
      <c r="I56" s="57">
        <f t="shared" si="30"/>
        <v>34175.65</v>
      </c>
      <c r="J56" s="57">
        <f t="shared" si="30"/>
        <v>28701.26</v>
      </c>
      <c r="K56" s="57">
        <f t="shared" si="30"/>
        <v>29605.34</v>
      </c>
      <c r="L56" s="57">
        <f t="shared" si="30"/>
        <v>28741.27</v>
      </c>
      <c r="M56" s="57">
        <f t="shared" si="30"/>
        <v>22012.07</v>
      </c>
      <c r="N56" s="57"/>
      <c r="O56" s="57"/>
      <c r="P56" s="57"/>
      <c r="Q56" s="57"/>
      <c r="R56" s="57"/>
      <c r="S56" s="7">
        <v>8</v>
      </c>
    </row>
    <row r="57" spans="1:19">
      <c r="A57" s="63" t="s">
        <v>62</v>
      </c>
      <c r="B57" s="10">
        <v>122180.17</v>
      </c>
      <c r="C57" s="10">
        <v>70963.13</v>
      </c>
      <c r="D57" s="10">
        <v>56187.01</v>
      </c>
      <c r="E57" s="11">
        <v>172206.63</v>
      </c>
      <c r="F57" s="10">
        <v>50755.25</v>
      </c>
      <c r="G57" s="10">
        <v>30076.799999999999</v>
      </c>
      <c r="H57" s="10">
        <v>27086.15</v>
      </c>
      <c r="I57" s="10">
        <v>34175.65</v>
      </c>
      <c r="J57" s="1">
        <v>28701.26</v>
      </c>
      <c r="K57" s="1">
        <v>29605.34</v>
      </c>
      <c r="L57" s="10">
        <v>28741.27</v>
      </c>
      <c r="M57" s="10">
        <v>22012.07</v>
      </c>
      <c r="N57" s="10"/>
      <c r="O57" s="10"/>
      <c r="P57" s="10"/>
      <c r="Q57" s="10"/>
      <c r="R57" s="10"/>
    </row>
    <row r="58" spans="1:19">
      <c r="A58" s="63" t="s">
        <v>63</v>
      </c>
      <c r="B58" s="10">
        <v>0</v>
      </c>
      <c r="C58" s="10">
        <v>0</v>
      </c>
      <c r="D58" s="10">
        <v>0</v>
      </c>
      <c r="E58" s="11">
        <v>0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">
        <v>0</v>
      </c>
      <c r="L58" s="10">
        <v>0</v>
      </c>
      <c r="M58" s="10">
        <v>0</v>
      </c>
      <c r="N58" s="10"/>
      <c r="O58" s="10"/>
      <c r="P58" s="10"/>
      <c r="Q58" s="10"/>
      <c r="R58" s="10"/>
    </row>
    <row r="59" spans="1:19">
      <c r="A59" s="63" t="s">
        <v>64</v>
      </c>
      <c r="B59" s="10">
        <v>0</v>
      </c>
      <c r="C59" s="10">
        <v>0</v>
      </c>
      <c r="D59" s="10">
        <v>0</v>
      </c>
      <c r="E59" s="11">
        <v>0</v>
      </c>
      <c r="F59" s="10">
        <v>0</v>
      </c>
      <c r="G59" s="10">
        <v>0</v>
      </c>
      <c r="H59" s="10">
        <v>0</v>
      </c>
      <c r="I59" s="10">
        <v>0</v>
      </c>
      <c r="J59" s="10">
        <v>0</v>
      </c>
      <c r="K59" s="1">
        <v>0</v>
      </c>
      <c r="L59" s="10">
        <v>0</v>
      </c>
      <c r="M59" s="10">
        <v>0</v>
      </c>
      <c r="N59" s="10"/>
      <c r="O59" s="10"/>
      <c r="P59" s="10"/>
      <c r="Q59" s="10"/>
      <c r="R59" s="10"/>
    </row>
    <row r="60" spans="1:19">
      <c r="A60" s="69"/>
      <c r="B60" s="10"/>
      <c r="C60" s="10"/>
      <c r="D60" s="10">
        <v>0</v>
      </c>
      <c r="E60" s="11">
        <v>0</v>
      </c>
      <c r="F60" s="10"/>
      <c r="G60" s="10">
        <v>0</v>
      </c>
      <c r="H60" s="10">
        <v>0</v>
      </c>
      <c r="I60" s="10">
        <v>0</v>
      </c>
      <c r="J60" s="10">
        <v>0</v>
      </c>
      <c r="K60" s="1">
        <v>0</v>
      </c>
      <c r="L60" s="10">
        <v>0</v>
      </c>
      <c r="M60" s="10">
        <v>0</v>
      </c>
      <c r="N60" s="10"/>
      <c r="O60" s="10"/>
      <c r="P60" s="10"/>
      <c r="Q60" s="10"/>
      <c r="R60" s="10"/>
    </row>
    <row r="61" spans="1:19">
      <c r="A61" s="70" t="s">
        <v>66</v>
      </c>
      <c r="B61" s="12">
        <v>1</v>
      </c>
      <c r="C61" s="12">
        <v>1</v>
      </c>
      <c r="D61" s="12">
        <v>1</v>
      </c>
      <c r="E61" s="12">
        <v>1</v>
      </c>
      <c r="F61" s="12">
        <v>1</v>
      </c>
      <c r="G61" s="12">
        <v>1</v>
      </c>
      <c r="H61" s="12">
        <v>1</v>
      </c>
      <c r="I61" s="12">
        <v>1</v>
      </c>
      <c r="J61" s="12">
        <v>1</v>
      </c>
      <c r="K61" s="13">
        <v>1</v>
      </c>
      <c r="L61" s="12">
        <v>1</v>
      </c>
      <c r="M61" s="12">
        <v>1</v>
      </c>
      <c r="N61" s="12"/>
      <c r="O61" s="12"/>
      <c r="P61" s="12"/>
      <c r="Q61" s="12"/>
      <c r="R61" s="12"/>
    </row>
    <row r="62" spans="1:19">
      <c r="A62" s="70" t="s">
        <v>67</v>
      </c>
      <c r="B62" s="12">
        <v>0</v>
      </c>
      <c r="C62" s="12">
        <v>0</v>
      </c>
      <c r="D62" s="12">
        <v>0</v>
      </c>
      <c r="E62" s="12">
        <v>0</v>
      </c>
      <c r="F62" s="12">
        <v>0</v>
      </c>
      <c r="G62" s="12">
        <v>0</v>
      </c>
      <c r="H62" s="12">
        <v>0</v>
      </c>
      <c r="I62" s="12">
        <v>0</v>
      </c>
      <c r="J62" s="12">
        <v>0</v>
      </c>
      <c r="K62" s="1">
        <v>0</v>
      </c>
      <c r="L62" s="12"/>
      <c r="M62" s="12"/>
      <c r="N62" s="12"/>
      <c r="O62" s="12"/>
      <c r="P62" s="12"/>
      <c r="Q62" s="12"/>
      <c r="R62" s="12"/>
    </row>
    <row r="63" spans="1:19">
      <c r="A63" s="70"/>
      <c r="B63" s="12"/>
      <c r="C63" s="12"/>
      <c r="D63" s="12"/>
      <c r="E63" s="12"/>
      <c r="F63" s="12"/>
      <c r="G63" s="12"/>
      <c r="H63" s="12"/>
      <c r="I63" s="12"/>
      <c r="J63" s="12"/>
      <c r="K63" s="1"/>
      <c r="L63" s="12"/>
      <c r="M63" s="12"/>
      <c r="N63" s="12"/>
      <c r="O63" s="12"/>
      <c r="P63" s="12"/>
      <c r="Q63" s="12"/>
      <c r="R63" s="12"/>
    </row>
    <row r="64" spans="1:19">
      <c r="A64" s="67" t="s">
        <v>68</v>
      </c>
      <c r="B64" s="10"/>
      <c r="C64" s="10"/>
      <c r="D64" s="10"/>
      <c r="E64" s="10"/>
      <c r="F64" s="10"/>
      <c r="G64" s="10"/>
      <c r="H64" s="10"/>
      <c r="I64" s="10"/>
      <c r="J64" s="10"/>
      <c r="K64" s="1"/>
      <c r="L64" s="10"/>
      <c r="M64" s="10"/>
      <c r="N64" s="10"/>
      <c r="O64" s="10"/>
      <c r="P64" s="10"/>
      <c r="Q64" s="10"/>
      <c r="R64" s="10"/>
    </row>
    <row r="65" spans="1:19" ht="17.25">
      <c r="A65" s="56" t="s">
        <v>171</v>
      </c>
      <c r="B65" s="71">
        <f t="shared" ref="B65:C65" si="31">+B66+B69</f>
        <v>94918</v>
      </c>
      <c r="C65" s="71">
        <f t="shared" si="31"/>
        <v>91590</v>
      </c>
      <c r="D65" s="71">
        <f>+D66+D69</f>
        <v>107446</v>
      </c>
      <c r="E65" s="71">
        <f t="shared" ref="E65:M65" si="32">+E66+E69</f>
        <v>115012</v>
      </c>
      <c r="F65" s="71">
        <f t="shared" si="32"/>
        <v>123000</v>
      </c>
      <c r="G65" s="71">
        <f t="shared" si="32"/>
        <v>103200</v>
      </c>
      <c r="H65" s="71">
        <f t="shared" si="32"/>
        <v>131071</v>
      </c>
      <c r="I65" s="71">
        <f t="shared" si="32"/>
        <v>116130</v>
      </c>
      <c r="J65" s="71">
        <f t="shared" si="32"/>
        <v>109444</v>
      </c>
      <c r="K65" s="71">
        <f t="shared" si="32"/>
        <v>98000</v>
      </c>
      <c r="L65" s="71">
        <f t="shared" si="32"/>
        <v>95040</v>
      </c>
      <c r="M65" s="71">
        <f t="shared" si="32"/>
        <v>88157</v>
      </c>
      <c r="N65" s="57">
        <f>N66+N67+N68+N69</f>
        <v>1273008</v>
      </c>
      <c r="O65" s="57"/>
      <c r="P65" s="57"/>
      <c r="Q65" s="57"/>
      <c r="R65" s="57"/>
      <c r="S65" s="7">
        <v>1</v>
      </c>
    </row>
    <row r="66" spans="1:19">
      <c r="A66" s="63" t="s">
        <v>69</v>
      </c>
      <c r="B66" s="10">
        <v>94918</v>
      </c>
      <c r="C66" s="10">
        <v>91590</v>
      </c>
      <c r="D66" s="14">
        <v>107446</v>
      </c>
      <c r="E66" s="14">
        <v>115012</v>
      </c>
      <c r="F66" s="14">
        <v>123000</v>
      </c>
      <c r="G66" s="10">
        <v>103200</v>
      </c>
      <c r="H66" s="10">
        <v>131071</v>
      </c>
      <c r="I66" s="10">
        <v>116130</v>
      </c>
      <c r="J66" s="14">
        <v>109444</v>
      </c>
      <c r="K66" s="15">
        <v>98000</v>
      </c>
      <c r="L66" s="10">
        <v>95040</v>
      </c>
      <c r="M66" s="10">
        <v>88157</v>
      </c>
      <c r="N66" s="10">
        <f>SUM(B66:M66)</f>
        <v>1273008</v>
      </c>
      <c r="O66" s="10"/>
      <c r="P66" s="10"/>
      <c r="Q66" s="10"/>
      <c r="R66" s="10"/>
    </row>
    <row r="67" spans="1:19">
      <c r="A67" s="63" t="s">
        <v>70</v>
      </c>
      <c r="B67" s="10">
        <v>0</v>
      </c>
      <c r="C67" s="10"/>
      <c r="D67" s="14"/>
      <c r="E67" s="10"/>
      <c r="F67" s="10"/>
      <c r="G67" s="10"/>
      <c r="H67" s="10"/>
      <c r="I67" s="10"/>
      <c r="J67" s="14"/>
      <c r="K67" s="1"/>
      <c r="L67" s="10"/>
      <c r="M67" s="10"/>
      <c r="N67" s="10"/>
      <c r="O67" s="10"/>
      <c r="P67" s="10"/>
      <c r="Q67" s="10"/>
      <c r="R67" s="10"/>
    </row>
    <row r="68" spans="1:19">
      <c r="A68" s="63" t="s">
        <v>71</v>
      </c>
      <c r="B68" s="10">
        <v>0</v>
      </c>
      <c r="C68" s="10"/>
      <c r="D68" s="14"/>
      <c r="E68" s="12"/>
      <c r="F68" s="12"/>
      <c r="G68" s="12"/>
      <c r="H68" s="12"/>
      <c r="I68" s="10"/>
      <c r="J68" s="14"/>
      <c r="K68" s="1"/>
      <c r="L68" s="10"/>
      <c r="M68" s="10"/>
      <c r="N68" s="10"/>
      <c r="O68" s="10"/>
      <c r="P68" s="10"/>
      <c r="Q68" s="10"/>
      <c r="R68" s="10"/>
    </row>
    <row r="69" spans="1:19">
      <c r="A69" s="69" t="s">
        <v>72</v>
      </c>
      <c r="B69" s="10">
        <v>0</v>
      </c>
      <c r="C69" s="10"/>
      <c r="D69" s="14"/>
      <c r="E69" s="14"/>
      <c r="F69" s="14"/>
      <c r="G69" s="14"/>
      <c r="H69" s="14"/>
      <c r="I69" s="10"/>
      <c r="J69" s="14"/>
      <c r="K69" s="15"/>
      <c r="L69" s="10"/>
      <c r="M69" s="10"/>
      <c r="N69" s="10"/>
      <c r="O69" s="10"/>
      <c r="P69" s="10"/>
      <c r="Q69" s="10"/>
      <c r="R69" s="10"/>
    </row>
    <row r="70" spans="1:19">
      <c r="A70" s="72"/>
      <c r="B70" s="73"/>
      <c r="C70" s="73"/>
      <c r="D70" s="12"/>
      <c r="E70" s="12"/>
      <c r="F70" s="73"/>
      <c r="G70" s="12"/>
      <c r="H70" s="12"/>
      <c r="I70" s="73"/>
      <c r="J70" s="12"/>
      <c r="K70" s="1"/>
      <c r="L70" s="73"/>
      <c r="M70" s="73"/>
      <c r="N70" s="73"/>
      <c r="O70" s="73"/>
      <c r="P70" s="73"/>
      <c r="Q70" s="73"/>
      <c r="R70" s="73"/>
    </row>
    <row r="71" spans="1:19" ht="15.75">
      <c r="A71" s="64" t="s">
        <v>73</v>
      </c>
      <c r="B71" s="8">
        <f>+B72+B73+B74+B75+B76</f>
        <v>41281</v>
      </c>
      <c r="C71" s="8">
        <f>SUM(C72:C76)</f>
        <v>41219</v>
      </c>
      <c r="D71" s="8">
        <f>SUM(D72:D76)</f>
        <v>42699</v>
      </c>
      <c r="E71" s="8">
        <f t="shared" ref="E71:M71" si="33">SUM(E72:E76)</f>
        <v>44319</v>
      </c>
      <c r="F71" s="8">
        <f t="shared" si="33"/>
        <v>44526</v>
      </c>
      <c r="G71" s="8">
        <f t="shared" si="33"/>
        <v>46114</v>
      </c>
      <c r="H71" s="8">
        <f t="shared" si="33"/>
        <v>45368</v>
      </c>
      <c r="I71" s="8">
        <f t="shared" si="33"/>
        <v>43215</v>
      </c>
      <c r="J71" s="8">
        <f t="shared" si="33"/>
        <v>43441</v>
      </c>
      <c r="K71" s="8">
        <f t="shared" si="33"/>
        <v>42483</v>
      </c>
      <c r="L71" s="8">
        <f t="shared" si="33"/>
        <v>42513</v>
      </c>
      <c r="M71" s="8">
        <f t="shared" si="33"/>
        <v>41990</v>
      </c>
      <c r="N71" s="8">
        <f>SUM(N72:N76)</f>
        <v>519168</v>
      </c>
      <c r="O71" s="8"/>
      <c r="P71" s="8"/>
      <c r="Q71" s="8"/>
      <c r="R71" s="8"/>
      <c r="S71" s="7">
        <v>2</v>
      </c>
    </row>
    <row r="72" spans="1:19">
      <c r="A72" s="63" t="s">
        <v>74</v>
      </c>
      <c r="B72" s="10">
        <v>39100</v>
      </c>
      <c r="C72" s="10">
        <v>38962</v>
      </c>
      <c r="D72" s="16">
        <v>40307</v>
      </c>
      <c r="E72" s="10">
        <v>41634</v>
      </c>
      <c r="F72" s="10">
        <v>41574</v>
      </c>
      <c r="G72" s="10">
        <v>42834</v>
      </c>
      <c r="H72" s="10">
        <v>42902</v>
      </c>
      <c r="I72" s="10">
        <v>40939</v>
      </c>
      <c r="J72" s="10">
        <v>40719</v>
      </c>
      <c r="K72" s="1">
        <v>40267</v>
      </c>
      <c r="L72" s="10">
        <v>40263</v>
      </c>
      <c r="M72" s="10">
        <v>39757</v>
      </c>
      <c r="N72" s="10">
        <f>SUM(B72:M72)</f>
        <v>489258</v>
      </c>
      <c r="O72" s="10"/>
      <c r="P72" s="10"/>
      <c r="Q72" s="10"/>
      <c r="R72" s="10"/>
    </row>
    <row r="73" spans="1:19">
      <c r="A73" s="63" t="s">
        <v>75</v>
      </c>
      <c r="B73" s="10">
        <v>1044</v>
      </c>
      <c r="C73" s="10">
        <v>1071</v>
      </c>
      <c r="D73" s="16">
        <v>1099</v>
      </c>
      <c r="E73" s="10">
        <v>1196</v>
      </c>
      <c r="F73" s="10">
        <v>1181</v>
      </c>
      <c r="G73" s="10">
        <v>1190</v>
      </c>
      <c r="H73" s="10">
        <v>1260</v>
      </c>
      <c r="I73" s="10">
        <v>1152</v>
      </c>
      <c r="J73" s="10">
        <v>1315</v>
      </c>
      <c r="K73" s="1">
        <v>1109</v>
      </c>
      <c r="L73" s="10">
        <v>1095</v>
      </c>
      <c r="M73" s="10">
        <v>1190</v>
      </c>
      <c r="N73" s="10">
        <f t="shared" ref="N73:N76" si="34">SUM(B73:M73)</f>
        <v>13902</v>
      </c>
      <c r="O73" s="10"/>
      <c r="P73" s="10"/>
      <c r="Q73" s="10"/>
      <c r="R73" s="10"/>
    </row>
    <row r="74" spans="1:19">
      <c r="A74" s="63" t="s">
        <v>76</v>
      </c>
      <c r="B74" s="10">
        <v>347</v>
      </c>
      <c r="C74" s="10"/>
      <c r="D74" s="16">
        <v>139</v>
      </c>
      <c r="E74" s="10">
        <v>223</v>
      </c>
      <c r="F74" s="10">
        <v>406</v>
      </c>
      <c r="G74" s="10">
        <v>365</v>
      </c>
      <c r="H74" s="10">
        <v>153</v>
      </c>
      <c r="I74" s="10">
        <v>168</v>
      </c>
      <c r="J74" s="10">
        <v>163</v>
      </c>
      <c r="K74" s="1">
        <v>58</v>
      </c>
      <c r="L74" s="10">
        <v>35</v>
      </c>
      <c r="M74" s="10">
        <v>35</v>
      </c>
      <c r="N74" s="10">
        <f t="shared" si="34"/>
        <v>2092</v>
      </c>
      <c r="O74" s="10"/>
      <c r="P74" s="10"/>
      <c r="Q74" s="10"/>
      <c r="R74" s="10"/>
    </row>
    <row r="75" spans="1:19">
      <c r="A75" s="63" t="s">
        <v>77</v>
      </c>
      <c r="B75" s="10">
        <v>232</v>
      </c>
      <c r="C75" s="10">
        <v>593</v>
      </c>
      <c r="D75" s="16">
        <v>485</v>
      </c>
      <c r="E75" s="10">
        <v>633</v>
      </c>
      <c r="F75" s="10">
        <v>679</v>
      </c>
      <c r="G75" s="10">
        <v>799</v>
      </c>
      <c r="H75" s="10">
        <v>457</v>
      </c>
      <c r="I75" s="10">
        <v>419</v>
      </c>
      <c r="J75" s="10">
        <v>698</v>
      </c>
      <c r="K75" s="1">
        <v>524</v>
      </c>
      <c r="L75" s="10">
        <v>528</v>
      </c>
      <c r="M75" s="10">
        <v>400</v>
      </c>
      <c r="N75" s="10">
        <f t="shared" si="34"/>
        <v>6447</v>
      </c>
      <c r="O75" s="10"/>
      <c r="P75" s="10"/>
      <c r="Q75" s="10"/>
      <c r="R75" s="10"/>
      <c r="S75" s="7">
        <v>22</v>
      </c>
    </row>
    <row r="76" spans="1:19">
      <c r="A76" s="63" t="s">
        <v>78</v>
      </c>
      <c r="B76" s="10">
        <v>558</v>
      </c>
      <c r="C76" s="10">
        <v>593</v>
      </c>
      <c r="D76" s="16">
        <v>669</v>
      </c>
      <c r="E76" s="10">
        <v>633</v>
      </c>
      <c r="F76" s="10">
        <v>686</v>
      </c>
      <c r="G76" s="10">
        <v>926</v>
      </c>
      <c r="H76" s="10">
        <v>596</v>
      </c>
      <c r="I76" s="10">
        <v>537</v>
      </c>
      <c r="J76" s="10">
        <v>546</v>
      </c>
      <c r="K76" s="1">
        <v>525</v>
      </c>
      <c r="L76" s="10">
        <v>592</v>
      </c>
      <c r="M76" s="10">
        <v>608</v>
      </c>
      <c r="N76" s="10">
        <f t="shared" si="34"/>
        <v>7469</v>
      </c>
      <c r="O76" s="10"/>
      <c r="P76" s="10"/>
      <c r="Q76" s="10"/>
      <c r="R76" s="10"/>
      <c r="S76" s="7">
        <v>22</v>
      </c>
    </row>
    <row r="77" spans="1:19">
      <c r="A77" s="63"/>
      <c r="B77" s="10"/>
      <c r="C77" s="10"/>
      <c r="D77" s="10"/>
      <c r="E77" s="10"/>
      <c r="F77" s="10"/>
      <c r="G77" s="10"/>
      <c r="H77" s="10"/>
      <c r="I77" s="10"/>
      <c r="J77" s="10"/>
      <c r="K77" s="1"/>
      <c r="L77" s="10"/>
      <c r="M77" s="10"/>
      <c r="N77" s="10"/>
      <c r="O77" s="10"/>
      <c r="P77" s="10"/>
      <c r="Q77" s="10"/>
      <c r="R77" s="10"/>
    </row>
    <row r="78" spans="1:19">
      <c r="A78" s="74"/>
      <c r="B78" s="17"/>
      <c r="C78" s="17"/>
      <c r="D78" s="17"/>
      <c r="E78" s="17"/>
      <c r="F78" s="17"/>
      <c r="G78" s="17"/>
      <c r="H78" s="17"/>
      <c r="I78" s="17"/>
      <c r="J78" s="17"/>
      <c r="K78" s="1"/>
      <c r="L78" s="17"/>
      <c r="M78" s="17"/>
      <c r="N78" s="17"/>
      <c r="O78" s="17"/>
      <c r="P78" s="17"/>
      <c r="Q78" s="17"/>
      <c r="R78" s="17"/>
    </row>
    <row r="79" spans="1:19" ht="15.75">
      <c r="A79" s="64" t="s">
        <v>79</v>
      </c>
      <c r="B79" s="8">
        <f>+B80+B81</f>
        <v>30463</v>
      </c>
      <c r="C79" s="8">
        <f t="shared" ref="C79:N79" si="35">SUM(C80:C81)</f>
        <v>12807</v>
      </c>
      <c r="D79" s="8">
        <f t="shared" si="35"/>
        <v>15663</v>
      </c>
      <c r="E79" s="8">
        <f t="shared" si="35"/>
        <v>15018</v>
      </c>
      <c r="F79" s="8">
        <f t="shared" si="35"/>
        <v>15856</v>
      </c>
      <c r="G79" s="8">
        <f t="shared" si="35"/>
        <v>14748</v>
      </c>
      <c r="H79" s="8">
        <f t="shared" si="35"/>
        <v>14395</v>
      </c>
      <c r="I79" s="8">
        <f t="shared" si="35"/>
        <v>15865</v>
      </c>
      <c r="J79" s="8">
        <f t="shared" si="35"/>
        <v>13540</v>
      </c>
      <c r="K79" s="8">
        <f t="shared" si="35"/>
        <v>15127</v>
      </c>
      <c r="L79" s="8">
        <f t="shared" si="35"/>
        <v>14792</v>
      </c>
      <c r="M79" s="8">
        <f t="shared" si="35"/>
        <v>15168</v>
      </c>
      <c r="N79" s="8">
        <f t="shared" si="35"/>
        <v>0</v>
      </c>
      <c r="O79" s="8"/>
      <c r="P79" s="8"/>
      <c r="Q79" s="8"/>
      <c r="R79" s="8"/>
    </row>
    <row r="80" spans="1:19">
      <c r="A80" s="63" t="s">
        <v>80</v>
      </c>
      <c r="B80" s="18">
        <v>13236</v>
      </c>
      <c r="C80" s="10">
        <v>11631</v>
      </c>
      <c r="D80" s="10">
        <v>13919</v>
      </c>
      <c r="E80" s="10">
        <v>13428</v>
      </c>
      <c r="F80" s="10">
        <v>13901</v>
      </c>
      <c r="G80" s="10">
        <v>13383</v>
      </c>
      <c r="H80" s="10">
        <v>13065</v>
      </c>
      <c r="I80" s="10">
        <v>14280</v>
      </c>
      <c r="J80" s="10">
        <v>12141</v>
      </c>
      <c r="K80" s="1">
        <v>13368</v>
      </c>
      <c r="L80" s="10">
        <v>12804</v>
      </c>
      <c r="M80" s="10">
        <v>13413</v>
      </c>
      <c r="N80" s="10"/>
      <c r="O80" s="10"/>
      <c r="P80" s="10"/>
      <c r="Q80" s="10"/>
      <c r="R80" s="10"/>
      <c r="S80" s="7">
        <v>3</v>
      </c>
    </row>
    <row r="81" spans="1:19">
      <c r="A81" s="63" t="s">
        <v>81</v>
      </c>
      <c r="B81" s="18">
        <v>17227</v>
      </c>
      <c r="C81" s="10">
        <v>1176</v>
      </c>
      <c r="D81" s="10">
        <v>1744</v>
      </c>
      <c r="E81" s="10">
        <v>1590</v>
      </c>
      <c r="F81" s="10">
        <v>1955</v>
      </c>
      <c r="G81" s="10">
        <v>1365</v>
      </c>
      <c r="H81" s="10">
        <v>1330</v>
      </c>
      <c r="I81" s="10">
        <v>1585</v>
      </c>
      <c r="J81" s="10">
        <v>1399</v>
      </c>
      <c r="K81" s="1">
        <v>1759</v>
      </c>
      <c r="L81" s="10">
        <v>1988</v>
      </c>
      <c r="M81" s="10">
        <v>1755</v>
      </c>
      <c r="N81" s="10"/>
      <c r="O81" s="10"/>
      <c r="P81" s="10"/>
      <c r="Q81" s="10"/>
      <c r="R81" s="10"/>
      <c r="S81" s="7">
        <v>4</v>
      </c>
    </row>
    <row r="82" spans="1:19">
      <c r="A82" s="39"/>
      <c r="B82" s="19"/>
      <c r="C82" s="19"/>
      <c r="D82" s="19"/>
      <c r="E82" s="19"/>
      <c r="F82" s="19"/>
      <c r="G82" s="19"/>
      <c r="H82" s="19"/>
      <c r="I82" s="19"/>
      <c r="J82" s="19"/>
      <c r="K82" s="1"/>
      <c r="L82" s="19"/>
      <c r="M82" s="19"/>
      <c r="N82" s="19"/>
      <c r="O82" s="19"/>
      <c r="P82" s="19"/>
      <c r="Q82" s="19"/>
      <c r="R82" s="19"/>
    </row>
    <row r="83" spans="1:19">
      <c r="A83" s="67" t="s">
        <v>82</v>
      </c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</row>
    <row r="84" spans="1:19" ht="15.75">
      <c r="A84" s="64" t="s">
        <v>83</v>
      </c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</row>
    <row r="85" spans="1:19">
      <c r="A85" s="75" t="s">
        <v>84</v>
      </c>
      <c r="B85" s="76">
        <v>13392</v>
      </c>
      <c r="C85" s="76">
        <v>13392</v>
      </c>
      <c r="D85" s="76">
        <v>13392</v>
      </c>
      <c r="E85" s="76">
        <v>13392</v>
      </c>
      <c r="F85" s="76">
        <v>13392</v>
      </c>
      <c r="G85" s="76">
        <v>13392</v>
      </c>
      <c r="H85" s="76">
        <v>13392</v>
      </c>
      <c r="I85" s="76">
        <v>13392</v>
      </c>
      <c r="J85" s="76">
        <v>13392</v>
      </c>
      <c r="K85" s="76">
        <v>13392</v>
      </c>
      <c r="L85" s="76">
        <v>13392</v>
      </c>
      <c r="M85" s="76">
        <v>13392</v>
      </c>
      <c r="N85" s="76"/>
      <c r="O85" s="76"/>
      <c r="P85" s="76"/>
      <c r="Q85" s="76"/>
      <c r="R85" s="76"/>
    </row>
    <row r="86" spans="1:19">
      <c r="A86" s="75" t="s">
        <v>85</v>
      </c>
      <c r="B86" s="76">
        <v>0</v>
      </c>
      <c r="C86" s="76"/>
      <c r="D86" s="76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76"/>
      <c r="P86" s="76"/>
      <c r="Q86" s="76"/>
      <c r="R86" s="76"/>
    </row>
    <row r="87" spans="1:19">
      <c r="A87" s="75" t="s">
        <v>86</v>
      </c>
      <c r="B87" s="10">
        <v>0</v>
      </c>
      <c r="C87" s="10"/>
      <c r="D87" s="10"/>
      <c r="E87" s="10"/>
      <c r="F87" s="10"/>
      <c r="G87" s="10"/>
      <c r="H87" s="10"/>
      <c r="I87" s="10"/>
      <c r="J87" s="10"/>
      <c r="K87" s="1"/>
      <c r="L87" s="10"/>
      <c r="M87" s="10"/>
      <c r="N87" s="10"/>
      <c r="O87" s="10"/>
      <c r="P87" s="10"/>
      <c r="Q87" s="10"/>
      <c r="R87" s="10"/>
    </row>
    <row r="88" spans="1:19">
      <c r="A88" s="75" t="s">
        <v>87</v>
      </c>
      <c r="B88" s="10">
        <v>0</v>
      </c>
      <c r="C88" s="10">
        <v>0</v>
      </c>
      <c r="D88" s="10">
        <v>0</v>
      </c>
      <c r="E88" s="10">
        <v>0</v>
      </c>
      <c r="F88" s="10">
        <v>0</v>
      </c>
      <c r="G88" s="10">
        <v>0</v>
      </c>
      <c r="H88" s="10">
        <v>0</v>
      </c>
      <c r="I88" s="10">
        <v>0</v>
      </c>
      <c r="J88" s="10">
        <v>0</v>
      </c>
      <c r="K88" s="1">
        <v>0</v>
      </c>
      <c r="L88" s="10">
        <v>0</v>
      </c>
      <c r="M88" s="10">
        <v>0</v>
      </c>
      <c r="N88" s="10"/>
      <c r="O88" s="10"/>
      <c r="P88" s="10"/>
      <c r="Q88" s="10"/>
      <c r="R88" s="10"/>
    </row>
    <row r="89" spans="1:19">
      <c r="A89" s="75" t="s">
        <v>88</v>
      </c>
      <c r="B89" s="10">
        <v>0</v>
      </c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</row>
    <row r="90" spans="1:19">
      <c r="A90" s="75"/>
      <c r="B90" s="10"/>
      <c r="C90" s="10"/>
      <c r="D90" s="10"/>
      <c r="E90" s="10"/>
      <c r="F90" s="10"/>
      <c r="G90" s="10"/>
      <c r="H90" s="10"/>
      <c r="I90" s="10"/>
      <c r="J90" s="10"/>
      <c r="K90" s="1"/>
      <c r="L90" s="10"/>
      <c r="M90" s="10"/>
      <c r="N90" s="10"/>
      <c r="O90" s="10"/>
      <c r="P90" s="10"/>
      <c r="Q90" s="10"/>
      <c r="R90" s="10"/>
    </row>
    <row r="91" spans="1:19">
      <c r="A91" s="67" t="s">
        <v>89</v>
      </c>
      <c r="B91" s="76"/>
      <c r="C91" s="76"/>
      <c r="D91" s="76"/>
      <c r="E91" s="76"/>
      <c r="F91" s="76"/>
      <c r="G91" s="76"/>
      <c r="H91" s="76"/>
      <c r="I91" s="76"/>
      <c r="J91" s="76"/>
      <c r="K91" s="1"/>
      <c r="L91" s="76"/>
      <c r="M91" s="76"/>
      <c r="N91" s="76"/>
      <c r="O91" s="76"/>
      <c r="P91" s="76"/>
      <c r="Q91" s="76"/>
      <c r="R91" s="76"/>
    </row>
    <row r="92" spans="1:19" ht="15.75">
      <c r="A92" s="64" t="s">
        <v>90</v>
      </c>
      <c r="B92" s="8">
        <f>SUM(B93:B97)</f>
        <v>594829.15</v>
      </c>
      <c r="C92" s="8">
        <f t="shared" ref="C92:N92" si="36">SUM(C93:C97)</f>
        <v>582683.1</v>
      </c>
      <c r="D92" s="8">
        <f t="shared" si="36"/>
        <v>610871.10000000009</v>
      </c>
      <c r="E92" s="8">
        <f t="shared" si="36"/>
        <v>638004.34</v>
      </c>
      <c r="F92" s="8">
        <f t="shared" si="36"/>
        <v>635889.48</v>
      </c>
      <c r="G92" s="8">
        <f t="shared" si="36"/>
        <v>675589.38000000012</v>
      </c>
      <c r="H92" s="8">
        <f t="shared" si="36"/>
        <v>682301.7699999999</v>
      </c>
      <c r="I92" s="8">
        <f t="shared" si="36"/>
        <v>636553.39</v>
      </c>
      <c r="J92" s="8">
        <f t="shared" si="36"/>
        <v>640319.57000000007</v>
      </c>
      <c r="K92" s="8">
        <f t="shared" si="36"/>
        <v>632616.77000000014</v>
      </c>
      <c r="L92" s="8">
        <f t="shared" si="36"/>
        <v>631624.53999999992</v>
      </c>
      <c r="M92" s="8">
        <f t="shared" si="36"/>
        <v>628854.96</v>
      </c>
      <c r="N92" s="8">
        <f t="shared" si="36"/>
        <v>7590137.5499999998</v>
      </c>
      <c r="O92" s="8"/>
      <c r="P92" s="8"/>
      <c r="Q92" s="8"/>
      <c r="R92" s="8"/>
    </row>
    <row r="93" spans="1:19">
      <c r="A93" s="63" t="s">
        <v>74</v>
      </c>
      <c r="B93" s="10">
        <v>548288.52</v>
      </c>
      <c r="C93" s="10">
        <v>543811.12</v>
      </c>
      <c r="D93" s="10">
        <v>566913.5</v>
      </c>
      <c r="E93" s="10">
        <v>588741.79</v>
      </c>
      <c r="F93" s="10">
        <v>581595.69999999995</v>
      </c>
      <c r="G93" s="10">
        <v>617404.42000000004</v>
      </c>
      <c r="H93" s="10">
        <v>633756.48</v>
      </c>
      <c r="I93" s="10">
        <v>590474.55000000005</v>
      </c>
      <c r="J93" s="10">
        <v>589036.1</v>
      </c>
      <c r="K93" s="10">
        <v>589190.93000000005</v>
      </c>
      <c r="L93" s="10">
        <v>587632.73</v>
      </c>
      <c r="M93" s="10">
        <v>584538.15</v>
      </c>
      <c r="N93" s="10">
        <f>SUM(B93:M93)</f>
        <v>7021383.9900000002</v>
      </c>
      <c r="O93" s="10"/>
      <c r="P93" s="10"/>
      <c r="Q93" s="10"/>
      <c r="R93" s="10"/>
      <c r="S93" s="7">
        <v>5</v>
      </c>
    </row>
    <row r="94" spans="1:19">
      <c r="A94" s="63" t="s">
        <v>75</v>
      </c>
      <c r="B94" s="10">
        <v>22747.47</v>
      </c>
      <c r="C94" s="10">
        <v>22557.54</v>
      </c>
      <c r="D94" s="10">
        <v>23806.58</v>
      </c>
      <c r="E94" s="10">
        <v>26346.62</v>
      </c>
      <c r="F94" s="10">
        <v>25753.33</v>
      </c>
      <c r="G94" s="10">
        <v>27371.27</v>
      </c>
      <c r="H94" s="10">
        <v>27900.27</v>
      </c>
      <c r="I94" s="10">
        <v>26514.7</v>
      </c>
      <c r="J94" s="10">
        <v>29985.56</v>
      </c>
      <c r="K94" s="10">
        <v>26382.75</v>
      </c>
      <c r="L94" s="10">
        <v>26117.16</v>
      </c>
      <c r="M94" s="10">
        <v>26212.43</v>
      </c>
      <c r="N94" s="10">
        <f t="shared" ref="N94:N97" si="37">SUM(B94:M94)</f>
        <v>311695.68</v>
      </c>
      <c r="O94" s="10"/>
      <c r="P94" s="10"/>
      <c r="Q94" s="10"/>
      <c r="R94" s="10"/>
      <c r="S94" s="7">
        <v>5</v>
      </c>
    </row>
    <row r="95" spans="1:19">
      <c r="A95" s="63" t="s">
        <v>76</v>
      </c>
      <c r="B95" s="10">
        <v>8267.84</v>
      </c>
      <c r="C95" s="10">
        <v>416.87</v>
      </c>
      <c r="D95" s="10">
        <v>3196.55</v>
      </c>
      <c r="E95" s="10">
        <v>5323.35</v>
      </c>
      <c r="F95" s="10">
        <v>9963.0400000000009</v>
      </c>
      <c r="G95" s="10">
        <v>8983.56</v>
      </c>
      <c r="H95" s="10">
        <v>3634.59</v>
      </c>
      <c r="I95" s="10">
        <v>4040.31</v>
      </c>
      <c r="J95" s="10">
        <v>3934.39</v>
      </c>
      <c r="K95" s="10">
        <v>1170.93</v>
      </c>
      <c r="L95" s="10">
        <v>705.07</v>
      </c>
      <c r="M95" s="10">
        <v>709.2</v>
      </c>
      <c r="N95" s="10">
        <f t="shared" si="37"/>
        <v>50345.7</v>
      </c>
      <c r="O95" s="10"/>
      <c r="P95" s="10"/>
      <c r="Q95" s="10"/>
      <c r="R95" s="10"/>
      <c r="S95" s="7">
        <v>5</v>
      </c>
    </row>
    <row r="96" spans="1:19">
      <c r="A96" s="63" t="s">
        <v>77</v>
      </c>
      <c r="B96" s="10">
        <v>1657.18</v>
      </c>
      <c r="C96" s="10">
        <v>2001.61</v>
      </c>
      <c r="D96" s="10">
        <v>2354.67</v>
      </c>
      <c r="E96" s="10">
        <v>3031.33</v>
      </c>
      <c r="F96" s="10">
        <v>3203.39</v>
      </c>
      <c r="G96" s="10">
        <v>3786.54</v>
      </c>
      <c r="H96" s="10">
        <v>2500.19</v>
      </c>
      <c r="I96" s="10">
        <v>2320.62</v>
      </c>
      <c r="J96" s="10">
        <v>3495.75</v>
      </c>
      <c r="K96" s="10">
        <v>2613.15</v>
      </c>
      <c r="L96" s="10">
        <v>2586.2399999999998</v>
      </c>
      <c r="M96" s="10">
        <v>2253.6</v>
      </c>
      <c r="N96" s="10">
        <f t="shared" si="37"/>
        <v>31804.269999999997</v>
      </c>
      <c r="O96" s="10"/>
      <c r="P96" s="10"/>
      <c r="Q96" s="10"/>
      <c r="R96" s="10"/>
      <c r="S96" s="7">
        <v>6</v>
      </c>
    </row>
    <row r="97" spans="1:19">
      <c r="A97" s="63" t="s">
        <v>78</v>
      </c>
      <c r="B97" s="10">
        <v>13868.14</v>
      </c>
      <c r="C97" s="10">
        <v>13895.96</v>
      </c>
      <c r="D97" s="10">
        <v>14599.8</v>
      </c>
      <c r="E97" s="10">
        <v>14561.25</v>
      </c>
      <c r="F97" s="10">
        <v>15374.02</v>
      </c>
      <c r="G97" s="10">
        <v>18043.59</v>
      </c>
      <c r="H97" s="10">
        <v>14510.24</v>
      </c>
      <c r="I97" s="10">
        <v>13203.21</v>
      </c>
      <c r="J97" s="10">
        <v>13867.77</v>
      </c>
      <c r="K97" s="10">
        <v>13259.01</v>
      </c>
      <c r="L97" s="10">
        <v>14583.34</v>
      </c>
      <c r="M97" s="10">
        <v>15141.58</v>
      </c>
      <c r="N97" s="10">
        <f t="shared" si="37"/>
        <v>174907.90999999997</v>
      </c>
      <c r="O97" s="10"/>
      <c r="P97" s="10"/>
      <c r="Q97" s="10"/>
      <c r="R97" s="10"/>
      <c r="S97" s="7">
        <v>6</v>
      </c>
    </row>
    <row r="98" spans="1:19">
      <c r="A98" s="39"/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</row>
    <row r="99" spans="1:19" ht="15.75">
      <c r="A99" s="64" t="s">
        <v>91</v>
      </c>
      <c r="B99" s="8">
        <f>SUM(B100:B104)</f>
        <v>297876.73</v>
      </c>
      <c r="C99" s="8">
        <f>+C100+C101+C102+C103+C104</f>
        <v>232572.16999999998</v>
      </c>
      <c r="D99" s="8">
        <f>+D100+D101+D102+D103+D104</f>
        <v>340703.48000000004</v>
      </c>
      <c r="E99" s="8">
        <f t="shared" ref="E99:F99" si="38">+E100+E101+E102+E103+E104</f>
        <v>337240.49</v>
      </c>
      <c r="F99" s="8">
        <f t="shared" si="38"/>
        <v>321378.44</v>
      </c>
      <c r="G99" s="8">
        <f>SUM(G100:G104)</f>
        <v>305794.15000000002</v>
      </c>
      <c r="H99" s="8">
        <f>SUM(H100:H104)</f>
        <v>335234.40999999997</v>
      </c>
      <c r="I99" s="8">
        <f t="shared" ref="I99:M99" si="39">+I100+I101+I102+I103+I104</f>
        <v>318624.02</v>
      </c>
      <c r="J99" s="8">
        <f t="shared" si="39"/>
        <v>288612.3</v>
      </c>
      <c r="K99" s="8">
        <f t="shared" si="39"/>
        <v>486617.83000000007</v>
      </c>
      <c r="L99" s="8">
        <f t="shared" si="39"/>
        <v>326861.83</v>
      </c>
      <c r="M99" s="8">
        <f t="shared" si="39"/>
        <v>401240.08</v>
      </c>
      <c r="N99" s="8"/>
      <c r="O99" s="8"/>
      <c r="P99" s="8"/>
      <c r="Q99" s="8"/>
      <c r="R99" s="8"/>
    </row>
    <row r="100" spans="1:19" ht="14.25" customHeight="1">
      <c r="A100" s="63" t="s">
        <v>74</v>
      </c>
      <c r="B100" s="10">
        <v>279854.73</v>
      </c>
      <c r="C100" s="10">
        <v>206593.94</v>
      </c>
      <c r="D100" s="10">
        <v>312165.69</v>
      </c>
      <c r="E100" s="10">
        <v>303603.09000000003</v>
      </c>
      <c r="F100" s="10">
        <v>298099.87</v>
      </c>
      <c r="G100" s="10">
        <v>275523.37</v>
      </c>
      <c r="H100" s="10">
        <v>307143.56</v>
      </c>
      <c r="I100" s="10">
        <v>298505.08</v>
      </c>
      <c r="J100" s="10">
        <v>265213.74</v>
      </c>
      <c r="K100" s="10">
        <v>466755.58</v>
      </c>
      <c r="L100" s="10">
        <v>288921.83</v>
      </c>
      <c r="M100" s="10">
        <v>373033.47</v>
      </c>
      <c r="N100" s="10"/>
      <c r="O100" s="10"/>
      <c r="P100" s="10"/>
      <c r="Q100" s="10"/>
      <c r="R100" s="10"/>
    </row>
    <row r="101" spans="1:19">
      <c r="A101" s="63" t="s">
        <v>75</v>
      </c>
      <c r="B101" s="10">
        <v>8813.18</v>
      </c>
      <c r="C101" s="10">
        <v>13912.66</v>
      </c>
      <c r="D101" s="10">
        <v>21596.39</v>
      </c>
      <c r="E101" s="10">
        <v>10589.37</v>
      </c>
      <c r="F101" s="10">
        <v>14863.33</v>
      </c>
      <c r="G101" s="10">
        <v>17484.03</v>
      </c>
      <c r="H101" s="10">
        <v>14340.66</v>
      </c>
      <c r="I101" s="10">
        <v>12268.86</v>
      </c>
      <c r="J101" s="10">
        <v>16614.490000000002</v>
      </c>
      <c r="K101" s="10">
        <v>14786.37</v>
      </c>
      <c r="L101" s="10">
        <v>33312.29</v>
      </c>
      <c r="M101" s="10">
        <v>26043.71</v>
      </c>
      <c r="N101" s="10"/>
      <c r="O101" s="10"/>
      <c r="P101" s="10"/>
      <c r="Q101" s="10"/>
      <c r="R101" s="10"/>
    </row>
    <row r="102" spans="1:19">
      <c r="A102" s="63" t="s">
        <v>76</v>
      </c>
      <c r="B102" s="10">
        <v>1045.2</v>
      </c>
      <c r="C102" s="10">
        <v>8073.55</v>
      </c>
      <c r="D102" s="10">
        <v>416.87</v>
      </c>
      <c r="E102" s="10">
        <v>3118.72</v>
      </c>
      <c r="F102" s="10">
        <v>5189.28</v>
      </c>
      <c r="G102" s="10">
        <v>9817.43</v>
      </c>
      <c r="H102" s="10">
        <v>8764.1200000000008</v>
      </c>
      <c r="I102" s="10">
        <v>3542.61</v>
      </c>
      <c r="J102" s="10">
        <v>3939.31</v>
      </c>
      <c r="K102" s="1">
        <v>3836.39</v>
      </c>
      <c r="L102" s="10">
        <v>1136.06</v>
      </c>
      <c r="M102" s="10">
        <v>684.03</v>
      </c>
      <c r="N102" s="10"/>
      <c r="O102" s="10"/>
      <c r="P102" s="10"/>
      <c r="Q102" s="10"/>
      <c r="R102" s="10"/>
    </row>
    <row r="103" spans="1:19">
      <c r="A103" s="63" t="s">
        <v>77</v>
      </c>
      <c r="B103" s="10">
        <v>618.55999999999995</v>
      </c>
      <c r="C103" s="10"/>
      <c r="D103" s="10">
        <v>189.94</v>
      </c>
      <c r="E103" s="10"/>
      <c r="F103" s="10">
        <v>738.92</v>
      </c>
      <c r="G103" s="10"/>
      <c r="H103" s="10"/>
      <c r="I103" s="10">
        <v>291.83</v>
      </c>
      <c r="J103" s="10">
        <v>1744.18</v>
      </c>
      <c r="K103" s="1">
        <v>99.03</v>
      </c>
      <c r="L103" s="10">
        <v>99.63</v>
      </c>
      <c r="M103" s="10">
        <v>711.07</v>
      </c>
      <c r="N103" s="10"/>
      <c r="O103" s="10"/>
      <c r="P103" s="10"/>
      <c r="Q103" s="10"/>
      <c r="R103" s="10"/>
      <c r="S103" s="7">
        <v>7</v>
      </c>
    </row>
    <row r="104" spans="1:19">
      <c r="A104" s="63" t="s">
        <v>78</v>
      </c>
      <c r="B104" s="10">
        <v>7545.06</v>
      </c>
      <c r="C104" s="10">
        <v>3992.02</v>
      </c>
      <c r="D104" s="10">
        <v>6334.59</v>
      </c>
      <c r="E104" s="10">
        <v>19929.310000000001</v>
      </c>
      <c r="F104" s="10">
        <v>2487.04</v>
      </c>
      <c r="G104" s="10">
        <v>2969.32</v>
      </c>
      <c r="H104" s="10">
        <v>4986.07</v>
      </c>
      <c r="I104" s="10">
        <v>4015.64</v>
      </c>
      <c r="J104" s="10">
        <v>1100.58</v>
      </c>
      <c r="K104" s="1">
        <v>1140.46</v>
      </c>
      <c r="L104" s="10">
        <v>3392.02</v>
      </c>
      <c r="M104" s="10">
        <v>767.8</v>
      </c>
      <c r="N104" s="10"/>
      <c r="O104" s="10"/>
      <c r="P104" s="10"/>
      <c r="Q104" s="10"/>
      <c r="R104" s="10"/>
      <c r="S104" s="7">
        <v>7</v>
      </c>
    </row>
    <row r="105" spans="1:19">
      <c r="A105" s="63"/>
      <c r="B105" s="10"/>
      <c r="C105" s="10"/>
      <c r="D105" s="10"/>
      <c r="E105" s="10"/>
      <c r="F105" s="10"/>
      <c r="G105" s="10"/>
      <c r="H105" s="10"/>
      <c r="I105" s="10"/>
      <c r="J105" s="10"/>
      <c r="K105" s="1"/>
      <c r="L105" s="10"/>
      <c r="M105" s="10"/>
      <c r="N105" s="10"/>
      <c r="O105" s="10"/>
      <c r="P105" s="10"/>
      <c r="Q105" s="10"/>
      <c r="R105" s="10"/>
    </row>
    <row r="106" spans="1:19">
      <c r="A106" s="63" t="s">
        <v>92</v>
      </c>
      <c r="B106" s="10">
        <v>0</v>
      </c>
      <c r="C106" s="10"/>
      <c r="D106" s="10"/>
      <c r="E106" s="10"/>
      <c r="F106" s="10"/>
      <c r="G106" s="10"/>
      <c r="H106" s="10"/>
      <c r="I106" s="10"/>
      <c r="J106" s="10"/>
      <c r="K106" s="1"/>
      <c r="L106" s="10"/>
      <c r="M106" s="10"/>
      <c r="N106" s="10"/>
      <c r="O106" s="10"/>
      <c r="P106" s="10"/>
      <c r="Q106" s="10"/>
      <c r="R106" s="10"/>
      <c r="S106" s="7">
        <v>10</v>
      </c>
    </row>
    <row r="107" spans="1:19">
      <c r="A107" s="63" t="s">
        <v>93</v>
      </c>
      <c r="B107" s="10">
        <v>0</v>
      </c>
      <c r="C107" s="10">
        <v>0</v>
      </c>
      <c r="D107" s="10"/>
      <c r="E107" s="10"/>
      <c r="F107" s="10"/>
      <c r="G107" s="10"/>
      <c r="H107" s="10"/>
      <c r="I107" s="10"/>
      <c r="J107" s="10"/>
      <c r="K107" s="1"/>
      <c r="L107" s="10"/>
      <c r="M107" s="10"/>
      <c r="N107" s="10"/>
      <c r="O107" s="10"/>
      <c r="P107" s="10"/>
      <c r="Q107" s="10"/>
      <c r="R107" s="10"/>
      <c r="S107" s="7">
        <v>11</v>
      </c>
    </row>
    <row r="108" spans="1:19">
      <c r="A108" s="63" t="s">
        <v>94</v>
      </c>
      <c r="B108" s="10"/>
      <c r="C108" s="10"/>
      <c r="D108" s="10"/>
      <c r="E108" s="10"/>
      <c r="F108" s="10"/>
      <c r="G108" s="10"/>
      <c r="H108" s="10"/>
      <c r="I108" s="10"/>
      <c r="J108" s="10"/>
      <c r="K108" s="1"/>
      <c r="L108" s="10"/>
      <c r="M108" s="10"/>
      <c r="N108" s="10"/>
      <c r="O108" s="10"/>
      <c r="P108" s="10"/>
      <c r="Q108" s="10"/>
      <c r="R108" s="10"/>
      <c r="S108" s="7">
        <v>12</v>
      </c>
    </row>
    <row r="109" spans="1:19">
      <c r="A109" s="77" t="s">
        <v>95</v>
      </c>
      <c r="B109" s="21"/>
      <c r="C109" s="21"/>
      <c r="D109" s="21"/>
      <c r="E109" s="21"/>
      <c r="F109" s="21"/>
      <c r="G109" s="21"/>
      <c r="H109" s="21"/>
      <c r="I109" s="21"/>
      <c r="J109" s="21"/>
      <c r="K109" s="1"/>
      <c r="L109" s="21"/>
      <c r="M109" s="21"/>
      <c r="N109" s="21"/>
      <c r="O109" s="21"/>
      <c r="P109" s="21"/>
      <c r="Q109" s="21"/>
      <c r="R109" s="21"/>
    </row>
    <row r="110" spans="1:19">
      <c r="A110" s="67" t="s">
        <v>96</v>
      </c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</row>
    <row r="111" spans="1:19" ht="15.75">
      <c r="A111" s="64" t="s">
        <v>97</v>
      </c>
      <c r="B111" s="32">
        <f>+B112+B118</f>
        <v>2275</v>
      </c>
      <c r="C111" s="32">
        <f>+C112+C118</f>
        <v>2272</v>
      </c>
      <c r="D111" s="32">
        <f>+D112+D118</f>
        <v>2265</v>
      </c>
      <c r="E111" s="32">
        <f>+E112+E118</f>
        <v>2271</v>
      </c>
      <c r="F111" s="32">
        <f>F112+F118</f>
        <v>2278</v>
      </c>
      <c r="G111" s="32">
        <f>G112+G118</f>
        <v>2287</v>
      </c>
      <c r="H111" s="32">
        <f>H112+H118</f>
        <v>2292</v>
      </c>
      <c r="I111" s="32">
        <f>I112+I118</f>
        <v>2303</v>
      </c>
      <c r="J111" s="32">
        <f>J112+J118</f>
        <v>2309</v>
      </c>
      <c r="K111" s="32">
        <f t="shared" ref="K111:M111" si="40">K112+K118</f>
        <v>2296</v>
      </c>
      <c r="L111" s="32">
        <f t="shared" si="40"/>
        <v>2297</v>
      </c>
      <c r="M111" s="32">
        <f t="shared" si="40"/>
        <v>2287</v>
      </c>
      <c r="N111" s="32"/>
      <c r="O111" s="32"/>
      <c r="P111" s="32"/>
      <c r="Q111" s="32"/>
      <c r="R111" s="32"/>
      <c r="S111" s="7">
        <v>14</v>
      </c>
    </row>
    <row r="112" spans="1:19">
      <c r="A112" s="78" t="s">
        <v>98</v>
      </c>
      <c r="B112" s="32">
        <f>+B113+B114+B115+B116+B117</f>
        <v>2233</v>
      </c>
      <c r="C112" s="32">
        <f t="shared" ref="C112" si="41">+C113+C114+C115+C116+C117</f>
        <v>2230</v>
      </c>
      <c r="D112" s="32">
        <f>+D113+D114+D115+D116+D117</f>
        <v>2225</v>
      </c>
      <c r="E112" s="32">
        <f>+E113+E114+E115+E116+E117</f>
        <v>2231</v>
      </c>
      <c r="F112" s="32">
        <f>SUM(F113:F117)</f>
        <v>2241</v>
      </c>
      <c r="G112" s="32">
        <f>SUM(G113:G117)</f>
        <v>2248</v>
      </c>
      <c r="H112" s="32">
        <f>SUM(H113:H117)</f>
        <v>2253</v>
      </c>
      <c r="I112" s="32">
        <f>SUM(I113:I117)</f>
        <v>2263</v>
      </c>
      <c r="J112" s="32">
        <f>SUM(J113:J117)</f>
        <v>2270</v>
      </c>
      <c r="K112" s="32">
        <f t="shared" ref="K112:M112" si="42">SUM(K113:K117)</f>
        <v>2258</v>
      </c>
      <c r="L112" s="32">
        <f t="shared" si="42"/>
        <v>2259</v>
      </c>
      <c r="M112" s="32">
        <f t="shared" si="42"/>
        <v>2250</v>
      </c>
      <c r="N112" s="32"/>
      <c r="O112" s="32"/>
      <c r="P112" s="32"/>
      <c r="Q112" s="32"/>
      <c r="R112" s="32"/>
    </row>
    <row r="113" spans="1:18">
      <c r="A113" s="62" t="s">
        <v>99</v>
      </c>
      <c r="B113" s="14">
        <v>2140</v>
      </c>
      <c r="C113" s="14">
        <v>2135</v>
      </c>
      <c r="D113" s="14">
        <v>2129</v>
      </c>
      <c r="E113" s="14">
        <v>2134</v>
      </c>
      <c r="F113" s="14">
        <v>2143</v>
      </c>
      <c r="G113" s="14">
        <v>2151</v>
      </c>
      <c r="H113" s="14">
        <v>2156</v>
      </c>
      <c r="I113" s="14">
        <v>2165</v>
      </c>
      <c r="J113" s="14">
        <v>2172</v>
      </c>
      <c r="K113" s="14">
        <v>2162</v>
      </c>
      <c r="L113" s="14">
        <v>2163</v>
      </c>
      <c r="M113" s="14">
        <v>2154</v>
      </c>
      <c r="N113" s="14"/>
      <c r="O113" s="14"/>
      <c r="P113" s="14"/>
      <c r="Q113" s="14"/>
      <c r="R113" s="14"/>
    </row>
    <row r="114" spans="1:18">
      <c r="A114" s="62" t="s">
        <v>100</v>
      </c>
      <c r="B114" s="14">
        <v>53</v>
      </c>
      <c r="C114" s="14">
        <v>55</v>
      </c>
      <c r="D114" s="14">
        <v>56</v>
      </c>
      <c r="E114" s="14">
        <v>57</v>
      </c>
      <c r="F114" s="14">
        <v>58</v>
      </c>
      <c r="G114" s="14">
        <v>57</v>
      </c>
      <c r="H114" s="14">
        <v>57</v>
      </c>
      <c r="I114" s="14">
        <v>58</v>
      </c>
      <c r="J114" s="14">
        <v>58</v>
      </c>
      <c r="K114" s="14">
        <v>56</v>
      </c>
      <c r="L114" s="14">
        <v>56</v>
      </c>
      <c r="M114" s="14">
        <v>56</v>
      </c>
      <c r="N114" s="14"/>
      <c r="O114" s="14"/>
      <c r="P114" s="14"/>
      <c r="Q114" s="14"/>
      <c r="R114" s="14"/>
    </row>
    <row r="115" spans="1:18">
      <c r="A115" s="62" t="s">
        <v>101</v>
      </c>
      <c r="B115" s="14">
        <v>1</v>
      </c>
      <c r="C115" s="14">
        <v>1</v>
      </c>
      <c r="D115" s="14">
        <v>1</v>
      </c>
      <c r="E115" s="14">
        <v>1</v>
      </c>
      <c r="F115" s="14">
        <v>1</v>
      </c>
      <c r="G115" s="14">
        <v>1</v>
      </c>
      <c r="H115" s="14">
        <v>1</v>
      </c>
      <c r="I115" s="14">
        <v>1</v>
      </c>
      <c r="J115" s="14">
        <v>1</v>
      </c>
      <c r="K115" s="14">
        <v>1</v>
      </c>
      <c r="L115" s="14">
        <v>1</v>
      </c>
      <c r="M115" s="14">
        <v>1</v>
      </c>
      <c r="N115" s="14"/>
      <c r="O115" s="14"/>
      <c r="P115" s="14"/>
      <c r="Q115" s="14"/>
      <c r="R115" s="14"/>
    </row>
    <row r="116" spans="1:18">
      <c r="A116" s="62" t="s">
        <v>102</v>
      </c>
      <c r="B116" s="14">
        <v>10</v>
      </c>
      <c r="C116" s="14">
        <v>10</v>
      </c>
      <c r="D116" s="14">
        <v>10</v>
      </c>
      <c r="E116" s="14">
        <v>10</v>
      </c>
      <c r="F116" s="14">
        <v>10</v>
      </c>
      <c r="G116" s="14">
        <v>10</v>
      </c>
      <c r="H116" s="14">
        <v>10</v>
      </c>
      <c r="I116" s="14">
        <v>10</v>
      </c>
      <c r="J116" s="14">
        <v>10</v>
      </c>
      <c r="K116" s="14">
        <v>10</v>
      </c>
      <c r="L116" s="14">
        <v>10</v>
      </c>
      <c r="M116" s="14">
        <v>10</v>
      </c>
      <c r="N116" s="14"/>
      <c r="O116" s="14"/>
      <c r="P116" s="14"/>
      <c r="Q116" s="14"/>
      <c r="R116" s="14"/>
    </row>
    <row r="117" spans="1:18">
      <c r="A117" s="62" t="s">
        <v>103</v>
      </c>
      <c r="B117" s="14">
        <v>29</v>
      </c>
      <c r="C117" s="14">
        <v>29</v>
      </c>
      <c r="D117" s="14">
        <v>29</v>
      </c>
      <c r="E117" s="14">
        <v>29</v>
      </c>
      <c r="F117" s="14">
        <v>29</v>
      </c>
      <c r="G117" s="14">
        <v>29</v>
      </c>
      <c r="H117" s="14">
        <v>29</v>
      </c>
      <c r="I117" s="14">
        <v>29</v>
      </c>
      <c r="J117" s="14">
        <v>29</v>
      </c>
      <c r="K117" s="14">
        <v>29</v>
      </c>
      <c r="L117" s="14">
        <v>29</v>
      </c>
      <c r="M117" s="14">
        <v>29</v>
      </c>
      <c r="N117" s="14"/>
      <c r="O117" s="14"/>
      <c r="P117" s="14"/>
      <c r="Q117" s="14"/>
      <c r="R117" s="14"/>
    </row>
    <row r="118" spans="1:18">
      <c r="A118" s="78" t="s">
        <v>104</v>
      </c>
      <c r="B118" s="32">
        <f>+B119+B120+B121+B122+B123</f>
        <v>42</v>
      </c>
      <c r="C118" s="32">
        <f>+C119+C120+C121+C122+C123</f>
        <v>42</v>
      </c>
      <c r="D118" s="32">
        <f>+D119+D120+D121+D122+D123</f>
        <v>40</v>
      </c>
      <c r="E118" s="32">
        <f>+E119+E120+E121+E122+E123</f>
        <v>40</v>
      </c>
      <c r="F118" s="32">
        <f>SUM(F119:F123)</f>
        <v>37</v>
      </c>
      <c r="G118" s="32">
        <f>SUM(G119:G123)</f>
        <v>39</v>
      </c>
      <c r="H118" s="32">
        <f>SUM(H119:H123)</f>
        <v>39</v>
      </c>
      <c r="I118" s="32">
        <f>SUM(I119:I123)</f>
        <v>40</v>
      </c>
      <c r="J118" s="32">
        <f>SUM(J119:J123)</f>
        <v>39</v>
      </c>
      <c r="K118" s="32">
        <f t="shared" ref="K118:M118" si="43">SUM(K119:K123)</f>
        <v>38</v>
      </c>
      <c r="L118" s="32">
        <f t="shared" si="43"/>
        <v>38</v>
      </c>
      <c r="M118" s="32">
        <f t="shared" si="43"/>
        <v>37</v>
      </c>
      <c r="N118" s="32"/>
      <c r="O118" s="32"/>
      <c r="P118" s="32"/>
      <c r="Q118" s="32"/>
      <c r="R118" s="32"/>
    </row>
    <row r="119" spans="1:18">
      <c r="A119" s="62" t="s">
        <v>99</v>
      </c>
      <c r="B119" s="14">
        <v>30</v>
      </c>
      <c r="C119" s="14">
        <v>30</v>
      </c>
      <c r="D119" s="14">
        <v>28</v>
      </c>
      <c r="E119" s="14">
        <v>28</v>
      </c>
      <c r="F119" s="14">
        <v>25</v>
      </c>
      <c r="G119" s="14">
        <v>26</v>
      </c>
      <c r="H119" s="14">
        <v>26</v>
      </c>
      <c r="I119" s="14">
        <v>27</v>
      </c>
      <c r="J119" s="14">
        <v>26</v>
      </c>
      <c r="K119" s="14">
        <v>26</v>
      </c>
      <c r="L119" s="14">
        <v>26</v>
      </c>
      <c r="M119" s="14">
        <v>25</v>
      </c>
      <c r="N119" s="14"/>
      <c r="O119" s="14"/>
      <c r="P119" s="14"/>
      <c r="Q119" s="14"/>
      <c r="R119" s="14"/>
    </row>
    <row r="120" spans="1:18">
      <c r="A120" s="60" t="s">
        <v>100</v>
      </c>
      <c r="B120" s="14">
        <v>4</v>
      </c>
      <c r="C120" s="14">
        <v>4</v>
      </c>
      <c r="D120" s="14">
        <v>4</v>
      </c>
      <c r="E120" s="14">
        <v>4</v>
      </c>
      <c r="F120" s="14">
        <v>4</v>
      </c>
      <c r="G120" s="14">
        <v>5</v>
      </c>
      <c r="H120" s="14">
        <v>5</v>
      </c>
      <c r="I120" s="14">
        <v>5</v>
      </c>
      <c r="J120" s="14">
        <v>5</v>
      </c>
      <c r="K120" s="14">
        <v>4</v>
      </c>
      <c r="L120" s="14">
        <v>4</v>
      </c>
      <c r="M120" s="14">
        <v>4</v>
      </c>
      <c r="N120" s="14"/>
      <c r="O120" s="14"/>
      <c r="P120" s="14"/>
      <c r="Q120" s="14"/>
      <c r="R120" s="14"/>
    </row>
    <row r="121" spans="1:18">
      <c r="A121" s="62" t="s">
        <v>101</v>
      </c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</row>
    <row r="122" spans="1:18">
      <c r="A122" s="62" t="s">
        <v>102</v>
      </c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</row>
    <row r="123" spans="1:18">
      <c r="A123" s="62" t="s">
        <v>103</v>
      </c>
      <c r="B123" s="14">
        <v>8</v>
      </c>
      <c r="C123" s="14">
        <v>8</v>
      </c>
      <c r="D123" s="14">
        <v>8</v>
      </c>
      <c r="E123" s="14">
        <v>8</v>
      </c>
      <c r="F123" s="14">
        <v>8</v>
      </c>
      <c r="G123" s="14">
        <v>8</v>
      </c>
      <c r="H123" s="14">
        <v>8</v>
      </c>
      <c r="I123" s="14">
        <v>8</v>
      </c>
      <c r="J123" s="14">
        <v>8</v>
      </c>
      <c r="K123" s="14">
        <v>8</v>
      </c>
      <c r="L123" s="14">
        <v>8</v>
      </c>
      <c r="M123" s="14">
        <v>8</v>
      </c>
      <c r="N123" s="14"/>
      <c r="O123" s="14"/>
      <c r="P123" s="14"/>
      <c r="Q123" s="14"/>
      <c r="R123" s="14"/>
    </row>
    <row r="124" spans="1:18" ht="23.25" customHeight="1">
      <c r="A124" s="79" t="s">
        <v>105</v>
      </c>
      <c r="B124" s="22">
        <v>438</v>
      </c>
      <c r="C124" s="22">
        <v>443</v>
      </c>
      <c r="D124" s="22">
        <v>452</v>
      </c>
      <c r="E124" s="22">
        <v>448</v>
      </c>
      <c r="F124" s="22">
        <v>445</v>
      </c>
      <c r="G124" s="22">
        <v>439</v>
      </c>
      <c r="H124" s="22">
        <v>437</v>
      </c>
      <c r="I124" s="22">
        <v>430</v>
      </c>
      <c r="J124" s="22">
        <v>425</v>
      </c>
      <c r="K124" s="22">
        <v>440</v>
      </c>
      <c r="L124" s="22">
        <v>439</v>
      </c>
      <c r="M124" s="22">
        <v>449</v>
      </c>
      <c r="N124" s="22"/>
      <c r="O124" s="14"/>
      <c r="P124" s="14"/>
      <c r="Q124" s="14"/>
      <c r="R124" s="14"/>
    </row>
    <row r="125" spans="1:18" ht="15.75" customHeight="1">
      <c r="A125" s="6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</row>
    <row r="126" spans="1:18" ht="19.5" customHeight="1">
      <c r="A126" s="64" t="s">
        <v>106</v>
      </c>
      <c r="B126" s="23">
        <v>1473</v>
      </c>
      <c r="C126" s="23">
        <v>1477</v>
      </c>
      <c r="D126" s="23">
        <v>1478</v>
      </c>
      <c r="E126" s="23">
        <v>1480</v>
      </c>
      <c r="F126" s="23">
        <v>1515</v>
      </c>
      <c r="G126" s="23">
        <v>1518</v>
      </c>
      <c r="H126" s="23">
        <v>1522</v>
      </c>
      <c r="I126" s="23">
        <v>1528</v>
      </c>
      <c r="J126" s="23">
        <v>1528</v>
      </c>
      <c r="K126" s="23">
        <v>1530</v>
      </c>
      <c r="L126" s="23">
        <v>1531</v>
      </c>
      <c r="M126" s="23">
        <v>1531</v>
      </c>
      <c r="N126" s="23"/>
      <c r="O126" s="23"/>
      <c r="P126" s="23"/>
      <c r="Q126" s="23"/>
      <c r="R126" s="23"/>
    </row>
    <row r="127" spans="1:18" ht="19.5" customHeight="1">
      <c r="A127" s="64" t="s">
        <v>107</v>
      </c>
      <c r="B127" s="80">
        <f>+B126/B111</f>
        <v>0.64747252747252748</v>
      </c>
      <c r="C127" s="80">
        <f t="shared" ref="C127:M127" si="44">+C126/C111</f>
        <v>0.65008802816901412</v>
      </c>
      <c r="D127" s="80">
        <f t="shared" si="44"/>
        <v>0.65253863134657841</v>
      </c>
      <c r="E127" s="80">
        <f t="shared" si="44"/>
        <v>0.65169528841919855</v>
      </c>
      <c r="F127" s="80">
        <f t="shared" si="44"/>
        <v>0.66505706760316063</v>
      </c>
      <c r="G127" s="80">
        <f t="shared" si="44"/>
        <v>0.66375163970266726</v>
      </c>
      <c r="H127" s="80">
        <f t="shared" si="44"/>
        <v>0.66404886561954624</v>
      </c>
      <c r="I127" s="80">
        <f t="shared" si="44"/>
        <v>0.66348241424229271</v>
      </c>
      <c r="J127" s="80">
        <f t="shared" si="44"/>
        <v>0.66175833694239927</v>
      </c>
      <c r="K127" s="80">
        <f t="shared" si="44"/>
        <v>0.66637630662020908</v>
      </c>
      <c r="L127" s="80">
        <f t="shared" si="44"/>
        <v>0.66652154984762735</v>
      </c>
      <c r="M127" s="80">
        <f t="shared" si="44"/>
        <v>0.66943594228246617</v>
      </c>
      <c r="N127" s="23"/>
      <c r="O127" s="23"/>
      <c r="P127" s="23"/>
      <c r="Q127" s="23"/>
      <c r="R127" s="23"/>
    </row>
    <row r="128" spans="1:18" ht="19.5" customHeight="1">
      <c r="A128" s="64"/>
      <c r="B128" s="23"/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</row>
    <row r="129" spans="1:18" ht="15" customHeight="1">
      <c r="A129" s="67" t="s">
        <v>108</v>
      </c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</row>
    <row r="130" spans="1:18" ht="15.75">
      <c r="A130" s="64" t="s">
        <v>109</v>
      </c>
      <c r="B130" s="8">
        <f>+B131+B135+B136</f>
        <v>23066176.210000001</v>
      </c>
      <c r="C130" s="8">
        <f>+C131+C135+C136</f>
        <v>23325896.689999998</v>
      </c>
      <c r="D130" s="8">
        <f t="shared" ref="D130:G130" si="45">+D131+D135+D136</f>
        <v>23616359.300000001</v>
      </c>
      <c r="E130" s="8">
        <f t="shared" si="45"/>
        <v>23930335.949999999</v>
      </c>
      <c r="F130" s="8">
        <f t="shared" si="45"/>
        <v>24205767.359999999</v>
      </c>
      <c r="G130" s="8">
        <f t="shared" si="45"/>
        <v>24521343.84</v>
      </c>
      <c r="H130" s="8">
        <f>+H131+H135+H136</f>
        <v>24848052.52</v>
      </c>
      <c r="I130" s="8">
        <f>+I131+I135+I136</f>
        <v>25225313.890000001</v>
      </c>
      <c r="J130" s="8">
        <f>+J131+J135+J136</f>
        <v>25372348.600000001</v>
      </c>
      <c r="K130" s="8">
        <f t="shared" ref="K130:M130" si="46">+K131+K135+K136</f>
        <v>25624482.23</v>
      </c>
      <c r="L130" s="8">
        <f t="shared" si="46"/>
        <v>25914662.030000001</v>
      </c>
      <c r="M130" s="8">
        <f t="shared" si="46"/>
        <v>26118071.199999999</v>
      </c>
      <c r="N130" s="8"/>
      <c r="O130" s="8"/>
      <c r="P130" s="8"/>
      <c r="Q130" s="8"/>
      <c r="R130" s="8"/>
    </row>
    <row r="131" spans="1:18">
      <c r="A131" s="78" t="s">
        <v>110</v>
      </c>
      <c r="B131" s="8">
        <f>+B132+B133+B134</f>
        <v>21302591.450000003</v>
      </c>
      <c r="C131" s="8">
        <f>+C132+C133+C134</f>
        <v>21551815.82</v>
      </c>
      <c r="D131" s="8">
        <f t="shared" ref="D131:M131" si="47">+D132+D133+D134</f>
        <v>21833089</v>
      </c>
      <c r="E131" s="8">
        <f t="shared" si="47"/>
        <v>22149094.469999999</v>
      </c>
      <c r="F131" s="8">
        <f t="shared" si="47"/>
        <v>22410357.280000001</v>
      </c>
      <c r="G131" s="8">
        <f t="shared" si="47"/>
        <v>22710662.77</v>
      </c>
      <c r="H131" s="8">
        <f t="shared" si="47"/>
        <v>23020986.449999999</v>
      </c>
      <c r="I131" s="8">
        <f t="shared" si="47"/>
        <v>23381922.780000001</v>
      </c>
      <c r="J131" s="8">
        <f t="shared" si="47"/>
        <v>23521004.789999999</v>
      </c>
      <c r="K131" s="8">
        <f t="shared" si="47"/>
        <v>23758712.740000002</v>
      </c>
      <c r="L131" s="8">
        <f t="shared" si="47"/>
        <v>24034998.010000002</v>
      </c>
      <c r="M131" s="8">
        <f t="shared" si="47"/>
        <v>24224407.719999999</v>
      </c>
      <c r="N131" s="8">
        <f t="shared" ref="N131:R131" si="48">N132+N136+N137</f>
        <v>0</v>
      </c>
      <c r="O131" s="8">
        <f t="shared" si="48"/>
        <v>0</v>
      </c>
      <c r="P131" s="8">
        <f t="shared" si="48"/>
        <v>0</v>
      </c>
      <c r="Q131" s="8">
        <f t="shared" si="48"/>
        <v>0</v>
      </c>
      <c r="R131" s="8">
        <f t="shared" si="48"/>
        <v>0</v>
      </c>
    </row>
    <row r="132" spans="1:18">
      <c r="A132" s="62" t="s">
        <v>99</v>
      </c>
      <c r="B132" s="10">
        <v>20801217.280000001</v>
      </c>
      <c r="C132" s="10">
        <v>21047642.219999999</v>
      </c>
      <c r="D132" s="10">
        <v>21318644.420000002</v>
      </c>
      <c r="E132" s="10">
        <v>21620698.129999999</v>
      </c>
      <c r="F132" s="10">
        <v>21872744.359999999</v>
      </c>
      <c r="G132" s="10">
        <v>22164978.899999999</v>
      </c>
      <c r="H132" s="10">
        <v>22465403.079999998</v>
      </c>
      <c r="I132" s="10">
        <v>22808415.859999999</v>
      </c>
      <c r="J132" s="10">
        <v>22938604.699999999</v>
      </c>
      <c r="K132" s="10">
        <v>23199841.120000001</v>
      </c>
      <c r="L132" s="10">
        <v>23479961.120000001</v>
      </c>
      <c r="M132" s="10">
        <v>23680213.59</v>
      </c>
      <c r="N132" s="10">
        <f t="shared" ref="N132:R132" si="49">N133+N134+N135</f>
        <v>0</v>
      </c>
      <c r="O132" s="10">
        <f t="shared" si="49"/>
        <v>0</v>
      </c>
      <c r="P132" s="10">
        <f t="shared" si="49"/>
        <v>0</v>
      </c>
      <c r="Q132" s="10">
        <f t="shared" si="49"/>
        <v>0</v>
      </c>
      <c r="R132" s="10">
        <f t="shared" si="49"/>
        <v>0</v>
      </c>
    </row>
    <row r="133" spans="1:18">
      <c r="A133" s="62" t="s">
        <v>100</v>
      </c>
      <c r="B133" s="10">
        <v>501374.17</v>
      </c>
      <c r="C133" s="10">
        <v>504173.6</v>
      </c>
      <c r="D133" s="10">
        <v>514444.58</v>
      </c>
      <c r="E133" s="10">
        <v>527746.34</v>
      </c>
      <c r="F133" s="10">
        <v>536962.92000000004</v>
      </c>
      <c r="G133" s="10">
        <v>545003.87</v>
      </c>
      <c r="H133" s="10">
        <v>555583.37</v>
      </c>
      <c r="I133" s="10">
        <v>572466.92000000004</v>
      </c>
      <c r="J133" s="10">
        <v>582400.09</v>
      </c>
      <c r="K133" s="10">
        <v>558271.62</v>
      </c>
      <c r="L133" s="10">
        <v>554466.89</v>
      </c>
      <c r="M133" s="10">
        <v>544194.13</v>
      </c>
      <c r="N133" s="10"/>
      <c r="O133" s="10"/>
      <c r="P133" s="10"/>
      <c r="Q133" s="10"/>
      <c r="R133" s="10"/>
    </row>
    <row r="134" spans="1:18">
      <c r="A134" s="62" t="s">
        <v>101</v>
      </c>
      <c r="B134" s="10">
        <v>0</v>
      </c>
      <c r="C134" s="10"/>
      <c r="D134" s="10"/>
      <c r="E134" s="10">
        <v>650</v>
      </c>
      <c r="F134" s="10">
        <v>650</v>
      </c>
      <c r="G134" s="10">
        <v>680</v>
      </c>
      <c r="H134" s="10"/>
      <c r="I134" s="10">
        <v>1040</v>
      </c>
      <c r="J134" s="10"/>
      <c r="K134" s="10">
        <v>600</v>
      </c>
      <c r="L134" s="10">
        <v>570</v>
      </c>
      <c r="M134" s="10"/>
      <c r="N134" s="10"/>
      <c r="O134" s="10"/>
      <c r="P134" s="10"/>
      <c r="Q134" s="10"/>
      <c r="R134" s="10"/>
    </row>
    <row r="135" spans="1:18">
      <c r="A135" s="63" t="s">
        <v>111</v>
      </c>
      <c r="B135" s="10">
        <v>252638.72</v>
      </c>
      <c r="C135" s="10">
        <v>254295.9</v>
      </c>
      <c r="D135" s="10">
        <v>256094.69</v>
      </c>
      <c r="E135" s="10">
        <v>258449.36</v>
      </c>
      <c r="F135" s="10">
        <v>260675.63</v>
      </c>
      <c r="G135" s="10">
        <v>263879.02</v>
      </c>
      <c r="H135" s="10">
        <v>267665.56</v>
      </c>
      <c r="I135" s="10">
        <v>268775.33</v>
      </c>
      <c r="J135" s="10">
        <v>270985.48</v>
      </c>
      <c r="K135" s="10">
        <v>274370.18</v>
      </c>
      <c r="L135" s="10">
        <v>276871.67999999999</v>
      </c>
      <c r="M135" s="10">
        <v>278533.59000000003</v>
      </c>
      <c r="N135" s="10"/>
      <c r="O135" s="10"/>
      <c r="P135" s="10"/>
      <c r="Q135" s="10"/>
      <c r="R135" s="10"/>
    </row>
    <row r="136" spans="1:18">
      <c r="A136" s="63" t="s">
        <v>112</v>
      </c>
      <c r="B136" s="10">
        <v>1510946.04</v>
      </c>
      <c r="C136" s="10">
        <v>1519784.97</v>
      </c>
      <c r="D136" s="10">
        <v>1527175.61</v>
      </c>
      <c r="E136" s="10">
        <v>1522792.12</v>
      </c>
      <c r="F136" s="10">
        <v>1534734.45</v>
      </c>
      <c r="G136" s="10">
        <v>1546802.05</v>
      </c>
      <c r="H136" s="10">
        <v>1559400.51</v>
      </c>
      <c r="I136" s="10">
        <v>1574615.78</v>
      </c>
      <c r="J136" s="10">
        <v>1580358.33</v>
      </c>
      <c r="K136" s="10">
        <v>1591399.31</v>
      </c>
      <c r="L136" s="10">
        <v>1602792.34</v>
      </c>
      <c r="M136" s="10">
        <v>1615129.89</v>
      </c>
      <c r="N136" s="10"/>
      <c r="O136" s="10"/>
      <c r="P136" s="10"/>
      <c r="Q136" s="10"/>
      <c r="R136" s="10"/>
    </row>
    <row r="137" spans="1:18">
      <c r="A137" s="63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</row>
    <row r="138" spans="1:18">
      <c r="A138" s="78" t="s">
        <v>113</v>
      </c>
      <c r="B138" s="32">
        <f t="shared" ref="B138:F138" si="50">+B139+B140+B141+B142</f>
        <v>310</v>
      </c>
      <c r="C138" s="32">
        <f t="shared" si="50"/>
        <v>295</v>
      </c>
      <c r="D138" s="32">
        <f t="shared" si="50"/>
        <v>314</v>
      </c>
      <c r="E138" s="32">
        <f t="shared" si="50"/>
        <v>358</v>
      </c>
      <c r="F138" s="32">
        <f t="shared" si="50"/>
        <v>340</v>
      </c>
      <c r="G138" s="32">
        <f>SUM(G139:G142)</f>
        <v>357</v>
      </c>
      <c r="H138" s="32">
        <f>SUM(H139:H142)</f>
        <v>344</v>
      </c>
      <c r="I138" s="32">
        <f>SUM(I139:I142)</f>
        <v>335</v>
      </c>
      <c r="J138" s="32">
        <f>SUM(J139:J142)</f>
        <v>313</v>
      </c>
      <c r="K138" s="32">
        <f t="shared" ref="K138:M138" si="51">SUM(K139:K142)</f>
        <v>329</v>
      </c>
      <c r="L138" s="32">
        <f t="shared" si="51"/>
        <v>391</v>
      </c>
      <c r="M138" s="32">
        <f t="shared" si="51"/>
        <v>304</v>
      </c>
      <c r="N138" s="8"/>
      <c r="O138" s="8"/>
      <c r="P138" s="8"/>
      <c r="Q138" s="8"/>
      <c r="R138" s="8"/>
    </row>
    <row r="139" spans="1:18" ht="14.25" customHeight="1">
      <c r="A139" s="63" t="s">
        <v>114</v>
      </c>
      <c r="B139" s="14">
        <v>160</v>
      </c>
      <c r="C139" s="14">
        <v>143</v>
      </c>
      <c r="D139" s="14">
        <v>157</v>
      </c>
      <c r="E139" s="14">
        <v>187</v>
      </c>
      <c r="F139" s="14">
        <v>183</v>
      </c>
      <c r="G139" s="14">
        <v>203</v>
      </c>
      <c r="H139" s="14">
        <v>179</v>
      </c>
      <c r="I139" s="14">
        <v>170</v>
      </c>
      <c r="J139" s="14">
        <v>147</v>
      </c>
      <c r="K139" s="14">
        <v>163</v>
      </c>
      <c r="L139" s="14">
        <v>215</v>
      </c>
      <c r="M139" s="14">
        <v>152</v>
      </c>
      <c r="N139" s="14"/>
      <c r="O139" s="14"/>
      <c r="P139" s="14"/>
      <c r="Q139" s="14"/>
      <c r="R139" s="14"/>
    </row>
    <row r="140" spans="1:18" ht="15" customHeight="1">
      <c r="A140" s="63" t="s">
        <v>115</v>
      </c>
      <c r="B140" s="14">
        <v>42</v>
      </c>
      <c r="C140" s="14">
        <v>38</v>
      </c>
      <c r="D140" s="14">
        <v>44</v>
      </c>
      <c r="E140" s="14">
        <v>53</v>
      </c>
      <c r="F140" s="14">
        <v>46</v>
      </c>
      <c r="G140" s="14">
        <v>48</v>
      </c>
      <c r="H140" s="14">
        <v>55</v>
      </c>
      <c r="I140" s="14">
        <v>54</v>
      </c>
      <c r="J140" s="14">
        <v>47</v>
      </c>
      <c r="K140" s="14">
        <v>44</v>
      </c>
      <c r="L140" s="14">
        <v>48</v>
      </c>
      <c r="M140" s="14">
        <v>40</v>
      </c>
      <c r="N140" s="14"/>
      <c r="O140" s="14"/>
      <c r="P140" s="14"/>
      <c r="Q140" s="14"/>
      <c r="R140" s="14"/>
    </row>
    <row r="141" spans="1:18">
      <c r="A141" s="63" t="s">
        <v>116</v>
      </c>
      <c r="B141" s="14">
        <v>55</v>
      </c>
      <c r="C141" s="14">
        <v>54</v>
      </c>
      <c r="D141" s="14">
        <v>55</v>
      </c>
      <c r="E141" s="14">
        <v>62</v>
      </c>
      <c r="F141" s="14">
        <v>62</v>
      </c>
      <c r="G141" s="14">
        <v>61</v>
      </c>
      <c r="H141" s="14">
        <v>64</v>
      </c>
      <c r="I141" s="14">
        <v>62</v>
      </c>
      <c r="J141" s="14">
        <v>66</v>
      </c>
      <c r="K141" s="14">
        <v>68</v>
      </c>
      <c r="L141" s="14">
        <v>73</v>
      </c>
      <c r="M141" s="14">
        <v>58</v>
      </c>
      <c r="N141" s="14"/>
      <c r="O141" s="14"/>
      <c r="P141" s="14"/>
      <c r="Q141" s="14"/>
      <c r="R141" s="14"/>
    </row>
    <row r="142" spans="1:18" ht="15" customHeight="1">
      <c r="A142" s="63" t="s">
        <v>117</v>
      </c>
      <c r="B142" s="14">
        <v>53</v>
      </c>
      <c r="C142" s="14">
        <v>60</v>
      </c>
      <c r="D142" s="14">
        <v>58</v>
      </c>
      <c r="E142" s="14">
        <v>56</v>
      </c>
      <c r="F142" s="14">
        <v>49</v>
      </c>
      <c r="G142" s="14">
        <v>45</v>
      </c>
      <c r="H142" s="14">
        <v>46</v>
      </c>
      <c r="I142" s="14">
        <v>49</v>
      </c>
      <c r="J142" s="14">
        <v>53</v>
      </c>
      <c r="K142" s="14">
        <v>54</v>
      </c>
      <c r="L142" s="14">
        <v>55</v>
      </c>
      <c r="M142" s="14">
        <v>54</v>
      </c>
      <c r="N142" s="14"/>
      <c r="O142" s="14"/>
      <c r="P142" s="14"/>
      <c r="Q142" s="14"/>
      <c r="R142" s="14"/>
    </row>
    <row r="143" spans="1:18">
      <c r="A143" s="63"/>
      <c r="B143" s="1"/>
      <c r="C143" s="1"/>
      <c r="D143" s="1"/>
      <c r="E143" s="1"/>
      <c r="F143" s="1"/>
      <c r="G143" s="1">
        <v>0</v>
      </c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</row>
    <row r="144" spans="1:18">
      <c r="A144" s="63" t="s">
        <v>118</v>
      </c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</row>
    <row r="145" spans="1:19" ht="15" customHeight="1">
      <c r="A145" s="63" t="s">
        <v>119</v>
      </c>
      <c r="B145" s="10">
        <v>234.04</v>
      </c>
      <c r="C145" s="10">
        <v>235.46</v>
      </c>
      <c r="D145" s="10">
        <v>236.86</v>
      </c>
      <c r="E145" s="10">
        <v>238.28</v>
      </c>
      <c r="F145" s="10">
        <v>239.71</v>
      </c>
      <c r="G145" s="10">
        <v>241.16</v>
      </c>
      <c r="H145" s="10">
        <v>242.6</v>
      </c>
      <c r="I145" s="10">
        <v>244.05</v>
      </c>
      <c r="J145" s="10">
        <v>245.52</v>
      </c>
      <c r="K145" s="10">
        <v>246.99</v>
      </c>
      <c r="L145" s="10">
        <v>248.48</v>
      </c>
      <c r="M145" s="10">
        <v>250.28</v>
      </c>
      <c r="N145" s="10"/>
      <c r="O145" s="10"/>
      <c r="P145" s="10"/>
      <c r="Q145" s="10"/>
      <c r="R145" s="10"/>
    </row>
    <row r="146" spans="1:19" ht="15" customHeight="1">
      <c r="A146" s="63" t="s">
        <v>120</v>
      </c>
      <c r="B146" s="10">
        <v>351.81</v>
      </c>
      <c r="C146" s="10">
        <v>353.92</v>
      </c>
      <c r="D146" s="10">
        <v>356.04</v>
      </c>
      <c r="E146" s="10">
        <v>358.17</v>
      </c>
      <c r="F146" s="10">
        <v>360.33</v>
      </c>
      <c r="G146" s="10">
        <v>362.49</v>
      </c>
      <c r="H146" s="10">
        <v>364.66</v>
      </c>
      <c r="I146" s="10">
        <v>366.84</v>
      </c>
      <c r="J146" s="24" t="s">
        <v>121</v>
      </c>
      <c r="K146" s="10">
        <v>371.27</v>
      </c>
      <c r="L146" s="10">
        <v>373.51</v>
      </c>
      <c r="M146" s="10">
        <v>376.22</v>
      </c>
      <c r="N146" s="10"/>
      <c r="O146" s="10"/>
      <c r="P146" s="10"/>
      <c r="Q146" s="10"/>
      <c r="R146" s="10"/>
    </row>
    <row r="147" spans="1:19" ht="14.25" customHeight="1">
      <c r="A147" s="63" t="s">
        <v>122</v>
      </c>
      <c r="B147" s="10">
        <v>1574.21</v>
      </c>
      <c r="C147" s="10">
        <v>1583.68</v>
      </c>
      <c r="D147" s="10">
        <v>1593.14</v>
      </c>
      <c r="E147" s="10">
        <v>1602.69</v>
      </c>
      <c r="F147" s="10">
        <v>1612.31</v>
      </c>
      <c r="G147" s="10">
        <v>1622.01</v>
      </c>
      <c r="H147" s="10">
        <v>1631.72</v>
      </c>
      <c r="I147" s="10">
        <v>1641.5</v>
      </c>
      <c r="J147" s="10">
        <v>1651.36</v>
      </c>
      <c r="K147" s="10">
        <v>1161.29</v>
      </c>
      <c r="L147" s="10">
        <v>1671.3</v>
      </c>
      <c r="M147" s="10">
        <v>1683.42</v>
      </c>
      <c r="N147" s="10"/>
      <c r="O147" s="10"/>
      <c r="P147" s="10"/>
      <c r="Q147" s="10"/>
      <c r="R147" s="10"/>
    </row>
    <row r="148" spans="1:19">
      <c r="A148" s="70" t="s">
        <v>123</v>
      </c>
      <c r="B148" s="10" t="s">
        <v>124</v>
      </c>
      <c r="C148" s="10" t="s">
        <v>124</v>
      </c>
      <c r="D148" s="10" t="s">
        <v>124</v>
      </c>
      <c r="E148" s="10" t="s">
        <v>125</v>
      </c>
      <c r="F148" s="10" t="s">
        <v>124</v>
      </c>
      <c r="G148" s="10" t="s">
        <v>125</v>
      </c>
      <c r="H148" s="10" t="s">
        <v>124</v>
      </c>
      <c r="I148" s="10" t="s">
        <v>125</v>
      </c>
      <c r="J148" s="10" t="s">
        <v>125</v>
      </c>
      <c r="K148" s="10" t="s">
        <v>125</v>
      </c>
      <c r="L148" s="10" t="s">
        <v>124</v>
      </c>
      <c r="M148" s="10" t="s">
        <v>125</v>
      </c>
      <c r="N148" s="10"/>
      <c r="O148" s="10"/>
      <c r="P148" s="10"/>
      <c r="Q148" s="10"/>
      <c r="R148" s="10"/>
    </row>
    <row r="149" spans="1:19" ht="14.25" customHeight="1">
      <c r="A149" s="39"/>
      <c r="B149" s="25"/>
      <c r="C149" s="25"/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</row>
    <row r="150" spans="1:19">
      <c r="A150" s="40" t="s">
        <v>95</v>
      </c>
      <c r="B150" s="26"/>
      <c r="C150" s="26"/>
      <c r="D150" s="26"/>
      <c r="E150" s="26"/>
      <c r="F150" s="26"/>
      <c r="G150" s="26"/>
      <c r="H150" s="26"/>
      <c r="I150" s="26"/>
      <c r="J150" s="25"/>
      <c r="K150" s="25"/>
      <c r="L150" s="26"/>
      <c r="M150" s="26"/>
      <c r="N150" s="26"/>
      <c r="O150" s="26"/>
      <c r="P150" s="26"/>
      <c r="Q150" s="26"/>
      <c r="R150" s="26"/>
    </row>
    <row r="151" spans="1:19">
      <c r="A151" s="67" t="s">
        <v>126</v>
      </c>
      <c r="B151" s="32"/>
      <c r="C151" s="32"/>
      <c r="D151" s="32"/>
      <c r="E151" s="32"/>
      <c r="F151" s="32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</row>
    <row r="152" spans="1:19">
      <c r="A152" s="70" t="s">
        <v>126</v>
      </c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</row>
    <row r="153" spans="1:19">
      <c r="A153" s="70" t="s">
        <v>127</v>
      </c>
      <c r="B153" s="14">
        <v>6539</v>
      </c>
      <c r="C153" s="14">
        <v>6539</v>
      </c>
      <c r="D153" s="14">
        <v>6539</v>
      </c>
      <c r="E153" s="14">
        <v>6539</v>
      </c>
      <c r="F153" s="14">
        <v>6539</v>
      </c>
      <c r="G153" s="81">
        <v>6539</v>
      </c>
      <c r="H153" s="14">
        <v>6539</v>
      </c>
      <c r="I153" s="14">
        <v>6539</v>
      </c>
      <c r="J153" s="14">
        <v>6539</v>
      </c>
      <c r="K153" s="14">
        <v>6539</v>
      </c>
      <c r="L153" s="14">
        <v>6686</v>
      </c>
      <c r="M153" s="81">
        <v>6686</v>
      </c>
      <c r="N153" s="14"/>
      <c r="O153" s="14"/>
      <c r="P153" s="14"/>
      <c r="Q153" s="14"/>
      <c r="R153" s="14"/>
    </row>
    <row r="154" spans="1:19">
      <c r="A154" s="70" t="s">
        <v>128</v>
      </c>
      <c r="B154" s="14">
        <v>6539</v>
      </c>
      <c r="C154" s="14">
        <v>6539</v>
      </c>
      <c r="D154" s="14">
        <v>6539</v>
      </c>
      <c r="E154" s="14">
        <v>6539</v>
      </c>
      <c r="F154" s="14">
        <v>6539</v>
      </c>
      <c r="G154" s="81">
        <v>6539</v>
      </c>
      <c r="H154" s="14">
        <v>6539</v>
      </c>
      <c r="I154" s="14">
        <v>6539</v>
      </c>
      <c r="J154" s="14">
        <v>6539</v>
      </c>
      <c r="K154" s="14">
        <v>6539</v>
      </c>
      <c r="L154" s="14">
        <v>6686</v>
      </c>
      <c r="M154" s="81">
        <v>6686</v>
      </c>
      <c r="N154" s="14"/>
      <c r="O154" s="14"/>
      <c r="P154" s="14"/>
      <c r="Q154" s="14"/>
      <c r="R154" s="14"/>
    </row>
    <row r="155" spans="1:19">
      <c r="A155" s="70" t="s">
        <v>129</v>
      </c>
      <c r="B155" s="14">
        <v>4419</v>
      </c>
      <c r="C155" s="14">
        <v>4431</v>
      </c>
      <c r="D155" s="14">
        <v>4434</v>
      </c>
      <c r="E155" s="14">
        <v>4440</v>
      </c>
      <c r="F155" s="14">
        <v>4545</v>
      </c>
      <c r="G155" s="81">
        <v>4554</v>
      </c>
      <c r="H155" s="14">
        <v>4554</v>
      </c>
      <c r="I155" s="14">
        <v>4584</v>
      </c>
      <c r="J155" s="14">
        <v>4584</v>
      </c>
      <c r="K155" s="14">
        <v>4590</v>
      </c>
      <c r="L155" s="14">
        <v>4593</v>
      </c>
      <c r="M155" s="81">
        <v>4593</v>
      </c>
      <c r="N155" s="14"/>
      <c r="O155" s="14"/>
      <c r="P155" s="14"/>
      <c r="Q155" s="14"/>
      <c r="R155" s="14"/>
    </row>
    <row r="156" spans="1:19">
      <c r="A156" s="70" t="s">
        <v>130</v>
      </c>
      <c r="B156" s="14"/>
      <c r="C156" s="14"/>
      <c r="D156" s="14"/>
      <c r="E156" s="14"/>
      <c r="F156" s="14"/>
      <c r="H156" s="14"/>
      <c r="I156" s="14"/>
      <c r="J156" s="14"/>
      <c r="K156" s="14"/>
      <c r="L156" s="14"/>
      <c r="N156" s="14"/>
      <c r="O156" s="14"/>
      <c r="P156" s="14"/>
      <c r="Q156" s="14"/>
      <c r="R156" s="14"/>
    </row>
    <row r="157" spans="1:19">
      <c r="A157" s="70" t="s">
        <v>131</v>
      </c>
      <c r="B157" s="14"/>
      <c r="C157" s="14"/>
      <c r="D157" s="14"/>
      <c r="E157" s="14"/>
      <c r="F157" s="14"/>
      <c r="H157" s="14"/>
      <c r="I157" s="14"/>
      <c r="J157" s="14"/>
      <c r="K157" s="14"/>
      <c r="L157" s="14"/>
      <c r="N157" s="14"/>
      <c r="O157" s="14"/>
      <c r="P157" s="14"/>
      <c r="Q157" s="14"/>
      <c r="R157" s="14"/>
    </row>
    <row r="158" spans="1:19">
      <c r="A158" s="70" t="s">
        <v>132</v>
      </c>
      <c r="B158" s="14">
        <v>821</v>
      </c>
      <c r="C158" s="14">
        <v>712</v>
      </c>
      <c r="D158" s="14">
        <v>813</v>
      </c>
      <c r="E158" s="14">
        <v>768</v>
      </c>
      <c r="F158" s="14">
        <v>827</v>
      </c>
      <c r="G158" s="81">
        <v>759</v>
      </c>
      <c r="H158" s="14">
        <v>763</v>
      </c>
      <c r="I158" s="14">
        <v>814</v>
      </c>
      <c r="J158" s="14">
        <v>736</v>
      </c>
      <c r="K158" s="14">
        <v>812</v>
      </c>
      <c r="L158" s="14">
        <v>756</v>
      </c>
      <c r="M158" s="81">
        <v>808</v>
      </c>
      <c r="N158" s="14"/>
      <c r="O158" s="14"/>
      <c r="P158" s="14"/>
      <c r="Q158" s="14"/>
      <c r="R158" s="14"/>
      <c r="S158" s="7">
        <v>15</v>
      </c>
    </row>
    <row r="159" spans="1:19">
      <c r="A159" s="70" t="s">
        <v>133</v>
      </c>
      <c r="B159" s="14">
        <v>472</v>
      </c>
      <c r="C159" s="14">
        <v>475</v>
      </c>
      <c r="D159" s="14">
        <v>474</v>
      </c>
      <c r="E159" s="14">
        <v>475</v>
      </c>
      <c r="F159" s="14">
        <v>473</v>
      </c>
      <c r="G159" s="81">
        <v>478</v>
      </c>
      <c r="H159" s="14">
        <v>480</v>
      </c>
      <c r="I159" s="14">
        <v>482</v>
      </c>
      <c r="J159" s="14">
        <v>483</v>
      </c>
      <c r="K159" s="14">
        <v>461</v>
      </c>
      <c r="L159" s="14">
        <v>463</v>
      </c>
      <c r="M159" s="81">
        <v>475</v>
      </c>
      <c r="N159" s="14"/>
      <c r="O159" s="14"/>
      <c r="P159" s="14"/>
      <c r="Q159" s="14"/>
      <c r="R159" s="14"/>
      <c r="S159" s="7">
        <v>16</v>
      </c>
    </row>
    <row r="160" spans="1:19">
      <c r="A160" s="70" t="s">
        <v>134</v>
      </c>
      <c r="B160" s="14">
        <v>1</v>
      </c>
      <c r="C160" s="10">
        <v>1</v>
      </c>
      <c r="D160" s="10">
        <v>1</v>
      </c>
      <c r="E160" s="10">
        <v>1</v>
      </c>
      <c r="F160" s="10">
        <v>1</v>
      </c>
      <c r="G160" s="81">
        <v>0.5</v>
      </c>
      <c r="H160" s="10">
        <v>0.5</v>
      </c>
      <c r="I160" s="10">
        <v>0.5</v>
      </c>
      <c r="J160" s="10">
        <v>0.5</v>
      </c>
      <c r="K160" s="27">
        <v>0.5</v>
      </c>
      <c r="L160" s="14">
        <v>0.5</v>
      </c>
      <c r="M160" s="81">
        <v>1</v>
      </c>
      <c r="N160" s="14"/>
      <c r="O160" s="14"/>
      <c r="P160" s="14"/>
      <c r="Q160" s="14"/>
      <c r="R160" s="14"/>
    </row>
    <row r="161" spans="1:18">
      <c r="A161" s="70" t="s">
        <v>135</v>
      </c>
      <c r="B161" s="14">
        <v>1.5</v>
      </c>
      <c r="C161" s="10">
        <v>1.5</v>
      </c>
      <c r="D161" s="10">
        <v>1.5</v>
      </c>
      <c r="E161" s="10">
        <v>1.5</v>
      </c>
      <c r="F161" s="10">
        <v>1.5</v>
      </c>
      <c r="G161" s="81">
        <v>1</v>
      </c>
      <c r="H161" s="10">
        <v>1</v>
      </c>
      <c r="I161" s="10">
        <v>1</v>
      </c>
      <c r="J161" s="10">
        <v>1</v>
      </c>
      <c r="K161" s="27">
        <v>1</v>
      </c>
      <c r="L161" s="14">
        <v>1</v>
      </c>
      <c r="M161" s="81">
        <v>1.5</v>
      </c>
      <c r="N161" s="14"/>
      <c r="O161" s="14"/>
      <c r="P161" s="14"/>
      <c r="Q161" s="14"/>
      <c r="R161" s="14"/>
    </row>
    <row r="162" spans="1:18">
      <c r="A162" s="70" t="s">
        <v>136</v>
      </c>
      <c r="B162" s="14">
        <v>2</v>
      </c>
      <c r="C162" s="10">
        <v>2</v>
      </c>
      <c r="D162" s="10">
        <v>2</v>
      </c>
      <c r="E162" s="10">
        <v>2</v>
      </c>
      <c r="F162" s="10">
        <v>2</v>
      </c>
      <c r="G162" s="81">
        <v>1.5</v>
      </c>
      <c r="H162" s="10">
        <v>1</v>
      </c>
      <c r="I162" s="10">
        <v>1</v>
      </c>
      <c r="J162" s="10">
        <v>1.5</v>
      </c>
      <c r="K162" s="27">
        <v>1.5</v>
      </c>
      <c r="L162" s="14">
        <v>1.5</v>
      </c>
      <c r="M162" s="81">
        <v>2</v>
      </c>
      <c r="N162" s="14"/>
      <c r="O162" s="14"/>
      <c r="P162" s="14"/>
      <c r="Q162" s="14"/>
      <c r="R162" s="14"/>
    </row>
    <row r="163" spans="1:18">
      <c r="A163" s="70" t="s">
        <v>137</v>
      </c>
      <c r="B163" s="14">
        <v>47</v>
      </c>
      <c r="C163" s="14">
        <v>47</v>
      </c>
      <c r="D163" s="14">
        <v>47</v>
      </c>
      <c r="E163" s="14">
        <v>47</v>
      </c>
      <c r="F163" s="14">
        <v>47</v>
      </c>
      <c r="G163" s="81">
        <v>47</v>
      </c>
      <c r="H163" s="14">
        <v>47</v>
      </c>
      <c r="I163" s="14">
        <v>47</v>
      </c>
      <c r="J163" s="10">
        <v>47</v>
      </c>
      <c r="K163" s="14">
        <v>47</v>
      </c>
      <c r="L163" s="14">
        <v>47</v>
      </c>
      <c r="M163" s="81">
        <v>47</v>
      </c>
      <c r="N163" s="14"/>
      <c r="O163" s="14"/>
      <c r="P163" s="14"/>
      <c r="Q163" s="14"/>
      <c r="R163" s="14"/>
    </row>
    <row r="164" spans="1:18">
      <c r="A164" s="70" t="s">
        <v>138</v>
      </c>
      <c r="B164" s="28">
        <v>37</v>
      </c>
      <c r="C164" s="14">
        <v>37</v>
      </c>
      <c r="D164" s="14">
        <v>37</v>
      </c>
      <c r="E164" s="14">
        <v>37</v>
      </c>
      <c r="F164" s="14">
        <v>37</v>
      </c>
      <c r="G164" s="81">
        <v>37</v>
      </c>
      <c r="H164" s="14">
        <v>37</v>
      </c>
      <c r="I164" s="14">
        <v>37</v>
      </c>
      <c r="J164" s="10">
        <v>37</v>
      </c>
      <c r="K164" s="14">
        <v>37</v>
      </c>
      <c r="L164" s="14">
        <v>37</v>
      </c>
      <c r="M164" s="81">
        <v>37</v>
      </c>
      <c r="N164" s="28"/>
      <c r="O164" s="28"/>
      <c r="P164" s="28"/>
      <c r="Q164" s="28"/>
      <c r="R164" s="28"/>
    </row>
    <row r="165" spans="1:18">
      <c r="A165" s="70" t="s">
        <v>139</v>
      </c>
      <c r="B165" s="14">
        <v>0</v>
      </c>
      <c r="C165" s="10"/>
      <c r="D165" s="10">
        <v>0</v>
      </c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</row>
    <row r="166" spans="1:18">
      <c r="A166" s="70" t="s">
        <v>140</v>
      </c>
      <c r="B166" s="21">
        <v>0</v>
      </c>
      <c r="C166" s="21"/>
      <c r="D166" s="21">
        <v>0</v>
      </c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</row>
    <row r="167" spans="1:18">
      <c r="A167" s="70" t="s">
        <v>141</v>
      </c>
      <c r="B167" s="14">
        <v>3</v>
      </c>
      <c r="C167" s="14"/>
      <c r="D167" s="14">
        <v>3</v>
      </c>
      <c r="E167" s="14"/>
      <c r="F167" s="14">
        <v>4</v>
      </c>
      <c r="G167" s="14">
        <v>3</v>
      </c>
      <c r="H167" s="14">
        <v>3</v>
      </c>
      <c r="I167" s="14"/>
      <c r="J167" s="14"/>
      <c r="K167" s="14"/>
      <c r="L167" s="14"/>
      <c r="M167" s="14"/>
      <c r="N167" s="14"/>
      <c r="O167" s="14"/>
      <c r="P167" s="14"/>
      <c r="Q167" s="14"/>
      <c r="R167" s="14"/>
    </row>
    <row r="168" spans="1:18">
      <c r="A168" s="70" t="s">
        <v>142</v>
      </c>
      <c r="B168" s="14"/>
      <c r="C168" s="14"/>
      <c r="D168" s="14"/>
      <c r="E168" s="14"/>
      <c r="F168" s="14"/>
      <c r="G168" s="14"/>
      <c r="H168" s="14"/>
      <c r="I168" s="14"/>
      <c r="J168" s="14"/>
      <c r="K168" s="35"/>
      <c r="L168" s="14"/>
      <c r="M168" s="29"/>
      <c r="N168" s="14"/>
      <c r="O168" s="14"/>
      <c r="P168" s="14"/>
      <c r="Q168" s="14"/>
      <c r="R168" s="14"/>
    </row>
    <row r="169" spans="1:18">
      <c r="A169" s="70" t="s">
        <v>143</v>
      </c>
      <c r="B169" s="21">
        <v>0</v>
      </c>
      <c r="C169" s="21"/>
      <c r="D169" s="21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</row>
    <row r="170" spans="1:18">
      <c r="A170" s="70" t="s">
        <v>144</v>
      </c>
      <c r="B170" s="14">
        <v>4</v>
      </c>
      <c r="C170" s="14">
        <v>4</v>
      </c>
      <c r="D170" s="14">
        <v>4</v>
      </c>
      <c r="E170" s="14">
        <v>4</v>
      </c>
      <c r="F170" s="14">
        <v>4</v>
      </c>
      <c r="G170" s="14">
        <v>4</v>
      </c>
      <c r="H170" s="14">
        <v>4</v>
      </c>
      <c r="I170" s="14">
        <v>4</v>
      </c>
      <c r="J170" s="14">
        <v>4</v>
      </c>
      <c r="K170" s="14">
        <v>4</v>
      </c>
      <c r="L170" s="14">
        <v>4</v>
      </c>
      <c r="M170" s="14">
        <v>4</v>
      </c>
      <c r="N170" s="14"/>
      <c r="O170" s="14"/>
      <c r="P170" s="14"/>
      <c r="Q170" s="14"/>
      <c r="R170" s="14"/>
    </row>
    <row r="171" spans="1:18">
      <c r="A171" s="70" t="s">
        <v>145</v>
      </c>
      <c r="B171" s="14">
        <v>4</v>
      </c>
      <c r="C171" s="14">
        <v>2</v>
      </c>
      <c r="D171" s="14">
        <v>2</v>
      </c>
      <c r="E171" s="14">
        <v>3</v>
      </c>
      <c r="F171" s="14">
        <v>3</v>
      </c>
      <c r="G171" s="14">
        <v>3</v>
      </c>
      <c r="H171" s="14">
        <v>3</v>
      </c>
      <c r="I171" s="14">
        <v>3</v>
      </c>
      <c r="J171" s="14">
        <v>3</v>
      </c>
      <c r="K171" s="14">
        <v>3</v>
      </c>
      <c r="L171" s="14">
        <v>2</v>
      </c>
      <c r="M171" s="14">
        <v>2</v>
      </c>
      <c r="N171" s="14"/>
      <c r="O171" s="14"/>
      <c r="P171" s="14"/>
      <c r="Q171" s="14"/>
      <c r="R171" s="14"/>
    </row>
    <row r="172" spans="1:18">
      <c r="A172" s="70" t="s">
        <v>146</v>
      </c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</row>
    <row r="173" spans="1:18">
      <c r="A173" s="70" t="s">
        <v>147</v>
      </c>
      <c r="B173" s="23">
        <f t="shared" ref="B173:M173" si="52">+B174+B175+B176+B177+B178</f>
        <v>5</v>
      </c>
      <c r="C173" s="23">
        <f t="shared" si="52"/>
        <v>5</v>
      </c>
      <c r="D173" s="23">
        <f t="shared" si="52"/>
        <v>5</v>
      </c>
      <c r="E173" s="23">
        <f t="shared" si="52"/>
        <v>5</v>
      </c>
      <c r="F173" s="23">
        <f t="shared" si="52"/>
        <v>5</v>
      </c>
      <c r="G173" s="23">
        <f t="shared" si="52"/>
        <v>5</v>
      </c>
      <c r="H173" s="23">
        <f t="shared" si="52"/>
        <v>5</v>
      </c>
      <c r="I173" s="23">
        <f t="shared" si="52"/>
        <v>5</v>
      </c>
      <c r="J173" s="23">
        <f t="shared" si="52"/>
        <v>5</v>
      </c>
      <c r="K173" s="23">
        <f t="shared" si="52"/>
        <v>5</v>
      </c>
      <c r="L173" s="23">
        <f t="shared" si="52"/>
        <v>5</v>
      </c>
      <c r="M173" s="23">
        <f t="shared" si="52"/>
        <v>5</v>
      </c>
      <c r="N173" s="14"/>
      <c r="O173" s="14"/>
      <c r="P173" s="14"/>
      <c r="Q173" s="14"/>
      <c r="R173" s="14"/>
    </row>
    <row r="174" spans="1:18">
      <c r="A174" s="70" t="s">
        <v>148</v>
      </c>
      <c r="B174" s="14">
        <v>5</v>
      </c>
      <c r="C174" s="14">
        <v>5</v>
      </c>
      <c r="D174" s="14">
        <v>5</v>
      </c>
      <c r="E174" s="14">
        <v>5</v>
      </c>
      <c r="F174" s="14">
        <v>5</v>
      </c>
      <c r="G174" s="14">
        <v>5</v>
      </c>
      <c r="H174" s="14">
        <v>5</v>
      </c>
      <c r="I174" s="14">
        <v>5</v>
      </c>
      <c r="J174" s="14">
        <v>5</v>
      </c>
      <c r="K174" s="14">
        <v>5</v>
      </c>
      <c r="L174" s="14">
        <v>5</v>
      </c>
      <c r="M174" s="14">
        <v>5</v>
      </c>
      <c r="N174" s="14"/>
      <c r="O174" s="14"/>
      <c r="P174" s="14"/>
      <c r="Q174" s="14"/>
      <c r="R174" s="14"/>
    </row>
    <row r="175" spans="1:18">
      <c r="A175" s="70" t="s">
        <v>149</v>
      </c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</row>
    <row r="176" spans="1:18">
      <c r="A176" s="70" t="s">
        <v>150</v>
      </c>
      <c r="B176" s="30"/>
      <c r="C176" s="30"/>
      <c r="D176" s="30"/>
      <c r="E176" s="30"/>
      <c r="F176" s="30"/>
      <c r="G176" s="30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</row>
    <row r="177" spans="1:19">
      <c r="A177" s="70" t="s">
        <v>151</v>
      </c>
      <c r="B177" s="30"/>
      <c r="C177" s="30"/>
      <c r="D177" s="30"/>
      <c r="E177" s="30"/>
      <c r="F177" s="30"/>
      <c r="G177" s="30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</row>
    <row r="178" spans="1:19">
      <c r="A178" s="70" t="s">
        <v>152</v>
      </c>
      <c r="B178" s="30"/>
      <c r="C178" s="30"/>
      <c r="D178" s="30"/>
      <c r="E178" s="30"/>
      <c r="F178" s="30"/>
      <c r="G178" s="30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</row>
    <row r="179" spans="1:19" s="31" customFormat="1" ht="22.5" customHeight="1">
      <c r="A179" s="82" t="s">
        <v>153</v>
      </c>
      <c r="B179" s="22">
        <v>2</v>
      </c>
      <c r="C179" s="22">
        <v>2</v>
      </c>
      <c r="D179" s="22">
        <v>2</v>
      </c>
      <c r="E179" s="22">
        <v>2</v>
      </c>
      <c r="F179" s="22">
        <v>4</v>
      </c>
      <c r="G179" s="22">
        <v>4</v>
      </c>
      <c r="H179" s="22">
        <v>4</v>
      </c>
      <c r="I179" s="22">
        <v>4</v>
      </c>
      <c r="J179" s="22">
        <v>4</v>
      </c>
      <c r="K179" s="22">
        <v>2</v>
      </c>
      <c r="L179" s="22">
        <v>2</v>
      </c>
      <c r="M179" s="22">
        <v>2</v>
      </c>
      <c r="N179" s="22"/>
      <c r="O179" s="22"/>
      <c r="P179" s="22"/>
      <c r="Q179" s="22"/>
      <c r="R179" s="22"/>
    </row>
    <row r="180" spans="1:19">
      <c r="A180" s="70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</row>
    <row r="181" spans="1:19">
      <c r="A181" s="70" t="s">
        <v>154</v>
      </c>
      <c r="B181" s="14">
        <v>3</v>
      </c>
      <c r="C181" s="14">
        <v>3</v>
      </c>
      <c r="D181" s="14">
        <v>3</v>
      </c>
      <c r="E181" s="14">
        <v>3</v>
      </c>
      <c r="F181" s="14">
        <v>3</v>
      </c>
      <c r="G181" s="14">
        <v>3</v>
      </c>
      <c r="H181" s="14">
        <v>3</v>
      </c>
      <c r="I181" s="14">
        <v>3</v>
      </c>
      <c r="J181" s="14">
        <v>3</v>
      </c>
      <c r="K181" s="14">
        <v>3</v>
      </c>
      <c r="L181" s="14">
        <v>3</v>
      </c>
      <c r="M181" s="14">
        <v>3.3450000000000002</v>
      </c>
      <c r="N181" s="14"/>
      <c r="O181" s="14"/>
      <c r="P181" s="14"/>
      <c r="Q181" s="14"/>
      <c r="R181" s="14"/>
    </row>
    <row r="182" spans="1:19" ht="16.5">
      <c r="A182" s="70" t="s">
        <v>172</v>
      </c>
      <c r="B182" s="14">
        <v>345</v>
      </c>
      <c r="C182" s="14">
        <v>345</v>
      </c>
      <c r="D182" s="14">
        <v>345</v>
      </c>
      <c r="E182" s="14">
        <v>345</v>
      </c>
      <c r="F182" s="14">
        <v>345</v>
      </c>
      <c r="G182" s="14">
        <v>345</v>
      </c>
      <c r="H182" s="14">
        <v>345</v>
      </c>
      <c r="I182" s="14">
        <v>345</v>
      </c>
      <c r="J182" s="14">
        <v>345</v>
      </c>
      <c r="K182" s="14">
        <v>345</v>
      </c>
      <c r="L182" s="14">
        <v>345</v>
      </c>
      <c r="M182" s="14"/>
      <c r="N182" s="14"/>
      <c r="O182" s="14"/>
      <c r="P182" s="14"/>
      <c r="Q182" s="14"/>
      <c r="R182" s="14"/>
    </row>
    <row r="183" spans="1:19">
      <c r="A183" s="83"/>
      <c r="B183" s="84"/>
      <c r="C183" s="84"/>
      <c r="D183" s="84"/>
      <c r="E183" s="84"/>
      <c r="F183" s="84"/>
      <c r="G183" s="84"/>
      <c r="H183" s="84"/>
      <c r="I183" s="84"/>
      <c r="J183" s="84"/>
      <c r="K183" s="84"/>
      <c r="L183" s="84"/>
      <c r="M183" s="84"/>
      <c r="N183" s="84"/>
      <c r="O183" s="84"/>
      <c r="P183" s="84"/>
      <c r="Q183" s="84"/>
      <c r="R183" s="84"/>
    </row>
    <row r="184" spans="1:19">
      <c r="A184" s="85"/>
      <c r="B184" s="84"/>
      <c r="C184" s="84"/>
      <c r="D184" s="84"/>
      <c r="E184" s="84"/>
      <c r="F184" s="84"/>
      <c r="G184" s="84"/>
      <c r="H184" s="86"/>
      <c r="I184" s="86"/>
      <c r="J184" s="86"/>
      <c r="K184" s="86"/>
      <c r="L184" s="86"/>
      <c r="M184" s="86"/>
      <c r="N184" s="86"/>
      <c r="O184" s="86"/>
      <c r="P184" s="86"/>
      <c r="Q184" s="86"/>
      <c r="R184" s="86"/>
    </row>
    <row r="185" spans="1:19">
      <c r="A185" s="67" t="s">
        <v>155</v>
      </c>
      <c r="B185" s="15">
        <f>+B186+B193+B194</f>
        <v>8</v>
      </c>
      <c r="C185" s="15">
        <f>+C186+C193+C194</f>
        <v>8</v>
      </c>
      <c r="D185" s="15">
        <f>+D186+D193+D194</f>
        <v>8</v>
      </c>
      <c r="E185" s="15">
        <f t="shared" ref="E185:M185" si="53">+E186+E193+E194</f>
        <v>8</v>
      </c>
      <c r="F185" s="15">
        <f t="shared" si="53"/>
        <v>8</v>
      </c>
      <c r="G185" s="15">
        <f t="shared" si="53"/>
        <v>8</v>
      </c>
      <c r="H185" s="15">
        <f t="shared" si="53"/>
        <v>8</v>
      </c>
      <c r="I185" s="15">
        <f t="shared" si="53"/>
        <v>8</v>
      </c>
      <c r="J185" s="15">
        <f t="shared" si="53"/>
        <v>8</v>
      </c>
      <c r="K185" s="15">
        <f t="shared" si="53"/>
        <v>8</v>
      </c>
      <c r="L185" s="15">
        <f t="shared" si="53"/>
        <v>8</v>
      </c>
      <c r="M185" s="15">
        <f t="shared" si="53"/>
        <v>8</v>
      </c>
      <c r="N185" s="15"/>
      <c r="O185" s="15"/>
      <c r="P185" s="15"/>
      <c r="Q185" s="15"/>
      <c r="R185" s="15"/>
    </row>
    <row r="186" spans="1:19" ht="15.75">
      <c r="A186" s="64" t="s">
        <v>156</v>
      </c>
      <c r="B186" s="32">
        <f>SUM(B187:B192)</f>
        <v>8</v>
      </c>
      <c r="C186" s="32">
        <f>SUM(C187:C192)</f>
        <v>8</v>
      </c>
      <c r="D186" s="32">
        <f>SUM(D187:D192)</f>
        <v>8</v>
      </c>
      <c r="E186" s="32">
        <f t="shared" ref="E186:M186" si="54">SUM(E187:E192)</f>
        <v>8</v>
      </c>
      <c r="F186" s="32">
        <f t="shared" si="54"/>
        <v>8</v>
      </c>
      <c r="G186" s="32">
        <f t="shared" si="54"/>
        <v>8</v>
      </c>
      <c r="H186" s="32">
        <f t="shared" si="54"/>
        <v>8</v>
      </c>
      <c r="I186" s="32">
        <f t="shared" si="54"/>
        <v>8</v>
      </c>
      <c r="J186" s="32">
        <f t="shared" si="54"/>
        <v>8</v>
      </c>
      <c r="K186" s="32">
        <f t="shared" si="54"/>
        <v>8</v>
      </c>
      <c r="L186" s="32">
        <f t="shared" si="54"/>
        <v>8</v>
      </c>
      <c r="M186" s="32">
        <f t="shared" si="54"/>
        <v>8</v>
      </c>
      <c r="N186" s="32"/>
      <c r="O186" s="32"/>
      <c r="P186" s="32"/>
      <c r="Q186" s="32"/>
      <c r="R186" s="32"/>
    </row>
    <row r="187" spans="1:19">
      <c r="A187" s="62" t="s">
        <v>157</v>
      </c>
      <c r="B187" s="14">
        <v>3</v>
      </c>
      <c r="C187" s="14">
        <v>3</v>
      </c>
      <c r="D187" s="14">
        <v>3</v>
      </c>
      <c r="E187" s="14">
        <v>3</v>
      </c>
      <c r="F187" s="14">
        <v>3</v>
      </c>
      <c r="G187" s="14">
        <v>3</v>
      </c>
      <c r="H187" s="14">
        <v>3</v>
      </c>
      <c r="I187" s="14">
        <v>3</v>
      </c>
      <c r="J187" s="14">
        <v>3</v>
      </c>
      <c r="K187" s="14">
        <v>3</v>
      </c>
      <c r="L187" s="14">
        <v>3</v>
      </c>
      <c r="M187" s="14">
        <v>3</v>
      </c>
      <c r="N187" s="14"/>
      <c r="O187" s="14"/>
      <c r="P187" s="14"/>
      <c r="Q187" s="14"/>
      <c r="R187" s="14"/>
      <c r="S187" s="7">
        <v>18</v>
      </c>
    </row>
    <row r="188" spans="1:19">
      <c r="A188" s="62" t="s">
        <v>158</v>
      </c>
      <c r="B188" s="14">
        <v>0</v>
      </c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7">
        <v>17</v>
      </c>
    </row>
    <row r="189" spans="1:19">
      <c r="A189" s="62" t="s">
        <v>159</v>
      </c>
      <c r="B189" s="14">
        <v>0</v>
      </c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7">
        <v>18</v>
      </c>
    </row>
    <row r="190" spans="1:19">
      <c r="A190" s="62" t="s">
        <v>158</v>
      </c>
      <c r="B190" s="14">
        <v>0</v>
      </c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7">
        <v>17</v>
      </c>
    </row>
    <row r="191" spans="1:19">
      <c r="A191" s="62" t="s">
        <v>160</v>
      </c>
      <c r="B191" s="14">
        <v>5</v>
      </c>
      <c r="C191" s="14">
        <v>5</v>
      </c>
      <c r="D191" s="14">
        <v>5</v>
      </c>
      <c r="E191" s="14">
        <v>5</v>
      </c>
      <c r="F191" s="14">
        <v>5</v>
      </c>
      <c r="G191" s="14">
        <v>5</v>
      </c>
      <c r="H191" s="14">
        <v>5</v>
      </c>
      <c r="I191" s="14">
        <v>5</v>
      </c>
      <c r="J191" s="14">
        <v>5</v>
      </c>
      <c r="K191" s="14">
        <v>5</v>
      </c>
      <c r="L191" s="14">
        <v>5</v>
      </c>
      <c r="M191" s="14">
        <v>5</v>
      </c>
      <c r="N191" s="14"/>
      <c r="O191" s="14"/>
      <c r="P191" s="14"/>
      <c r="Q191" s="14"/>
      <c r="R191" s="2"/>
      <c r="S191" s="7">
        <v>18</v>
      </c>
    </row>
    <row r="192" spans="1:19">
      <c r="A192" s="62" t="s">
        <v>158</v>
      </c>
      <c r="B192" s="14">
        <v>0</v>
      </c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2"/>
      <c r="S192" s="7">
        <v>17</v>
      </c>
    </row>
    <row r="193" spans="1:19" ht="15.75">
      <c r="A193" s="64" t="s">
        <v>173</v>
      </c>
      <c r="B193" s="14">
        <v>0</v>
      </c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2"/>
      <c r="S193" s="7">
        <v>20</v>
      </c>
    </row>
    <row r="194" spans="1:19">
      <c r="A194" s="63" t="s">
        <v>161</v>
      </c>
      <c r="B194" s="14">
        <v>0</v>
      </c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2"/>
      <c r="S194" s="7">
        <v>19</v>
      </c>
    </row>
    <row r="195" spans="1:19">
      <c r="A195" s="87"/>
      <c r="B195" s="88"/>
      <c r="C195" s="88"/>
      <c r="D195" s="88"/>
      <c r="E195" s="88"/>
      <c r="F195" s="88"/>
      <c r="G195" s="88"/>
      <c r="H195" s="88"/>
      <c r="I195" s="89"/>
      <c r="J195" s="88"/>
      <c r="K195" s="88"/>
      <c r="L195" s="88"/>
      <c r="M195" s="88"/>
      <c r="N195" s="88"/>
      <c r="O195" s="88"/>
      <c r="P195" s="88"/>
      <c r="Q195" s="88"/>
      <c r="R195" s="2"/>
    </row>
    <row r="196" spans="1:19">
      <c r="A196" s="67" t="s">
        <v>162</v>
      </c>
      <c r="B196" s="32"/>
      <c r="C196" s="32"/>
      <c r="D196" s="32"/>
      <c r="E196" s="32"/>
      <c r="F196" s="32"/>
      <c r="G196" s="32"/>
      <c r="H196" s="32"/>
      <c r="I196" s="33"/>
      <c r="J196" s="32"/>
      <c r="K196" s="32"/>
      <c r="L196" s="34"/>
      <c r="M196" s="32"/>
      <c r="N196" s="32"/>
      <c r="O196" s="32"/>
      <c r="P196" s="32"/>
      <c r="Q196" s="32"/>
      <c r="R196" s="2"/>
    </row>
    <row r="197" spans="1:19">
      <c r="A197" s="70" t="s">
        <v>163</v>
      </c>
      <c r="B197" s="14">
        <v>2</v>
      </c>
      <c r="C197" s="14">
        <v>2</v>
      </c>
      <c r="D197" s="14">
        <v>2</v>
      </c>
      <c r="E197" s="14">
        <v>2</v>
      </c>
      <c r="F197" s="14">
        <v>2</v>
      </c>
      <c r="G197" s="14">
        <v>2</v>
      </c>
      <c r="H197" s="35">
        <v>2</v>
      </c>
      <c r="I197" s="35">
        <v>2</v>
      </c>
      <c r="J197" s="35">
        <v>2</v>
      </c>
      <c r="K197" s="35">
        <v>2</v>
      </c>
      <c r="L197" s="35">
        <v>2</v>
      </c>
      <c r="M197" s="29">
        <v>2</v>
      </c>
      <c r="N197" s="14"/>
      <c r="O197" s="14"/>
      <c r="P197" s="14"/>
      <c r="Q197" s="14"/>
      <c r="R197" s="2"/>
    </row>
    <row r="198" spans="1:19">
      <c r="A198" s="70" t="s">
        <v>164</v>
      </c>
      <c r="B198" s="14">
        <v>71</v>
      </c>
      <c r="C198" s="14">
        <v>82</v>
      </c>
      <c r="D198" s="14">
        <v>72</v>
      </c>
      <c r="E198" s="14">
        <v>47</v>
      </c>
      <c r="F198" s="14">
        <v>35</v>
      </c>
      <c r="G198" s="14">
        <v>37</v>
      </c>
      <c r="H198" s="35">
        <v>18</v>
      </c>
      <c r="I198" s="35">
        <v>38</v>
      </c>
      <c r="J198" s="35">
        <v>45</v>
      </c>
      <c r="K198" s="35">
        <v>78</v>
      </c>
      <c r="L198" s="35">
        <v>83</v>
      </c>
      <c r="M198" s="29">
        <v>75</v>
      </c>
      <c r="N198" s="14"/>
      <c r="O198" s="14"/>
      <c r="P198" s="14"/>
      <c r="Q198" s="14"/>
      <c r="R198" s="2"/>
    </row>
    <row r="199" spans="1:19">
      <c r="A199" s="70" t="s">
        <v>165</v>
      </c>
      <c r="B199" s="14">
        <v>71</v>
      </c>
      <c r="C199" s="14">
        <v>82</v>
      </c>
      <c r="D199" s="14">
        <v>72</v>
      </c>
      <c r="E199" s="14">
        <v>47</v>
      </c>
      <c r="F199" s="14">
        <v>35</v>
      </c>
      <c r="G199" s="14">
        <v>37</v>
      </c>
      <c r="H199" s="35">
        <v>18</v>
      </c>
      <c r="I199" s="35">
        <v>38</v>
      </c>
      <c r="J199" s="35">
        <v>45</v>
      </c>
      <c r="K199" s="35">
        <v>78</v>
      </c>
      <c r="L199" s="35">
        <v>83</v>
      </c>
      <c r="M199" s="29">
        <v>75</v>
      </c>
      <c r="N199" s="14"/>
      <c r="O199" s="14"/>
      <c r="P199" s="14"/>
      <c r="Q199" s="14"/>
      <c r="R199" s="2"/>
    </row>
    <row r="200" spans="1:19">
      <c r="A200" s="70" t="s">
        <v>166</v>
      </c>
      <c r="B200" s="14">
        <v>0</v>
      </c>
      <c r="C200" s="14"/>
      <c r="D200" s="14"/>
      <c r="E200" s="14"/>
      <c r="F200" s="14"/>
      <c r="G200" s="14"/>
      <c r="H200" s="35"/>
      <c r="I200" s="35"/>
      <c r="J200" s="35"/>
      <c r="K200" s="35"/>
      <c r="L200" s="35"/>
      <c r="M200" s="29"/>
      <c r="N200" s="14"/>
      <c r="O200" s="14"/>
      <c r="P200" s="14"/>
      <c r="Q200" s="14"/>
      <c r="R200" s="2"/>
    </row>
    <row r="201" spans="1:19">
      <c r="A201" s="70" t="s">
        <v>167</v>
      </c>
      <c r="B201" s="14">
        <v>9</v>
      </c>
      <c r="C201" s="14">
        <v>5</v>
      </c>
      <c r="D201" s="14">
        <v>15</v>
      </c>
      <c r="E201" s="14">
        <v>10</v>
      </c>
      <c r="F201" s="14">
        <v>25</v>
      </c>
      <c r="G201" s="14">
        <v>25</v>
      </c>
      <c r="H201" s="35">
        <v>39</v>
      </c>
      <c r="I201" s="35">
        <v>9</v>
      </c>
      <c r="J201" s="35">
        <v>11</v>
      </c>
      <c r="K201" s="35">
        <v>7</v>
      </c>
      <c r="L201" s="35">
        <v>10</v>
      </c>
      <c r="M201" s="29">
        <v>14</v>
      </c>
      <c r="N201" s="14"/>
      <c r="O201" s="14"/>
      <c r="P201" s="14"/>
      <c r="Q201" s="14"/>
      <c r="R201" s="2"/>
    </row>
    <row r="202" spans="1:19">
      <c r="A202" s="70" t="s">
        <v>168</v>
      </c>
      <c r="B202" s="14">
        <v>9</v>
      </c>
      <c r="C202" s="14">
        <v>5</v>
      </c>
      <c r="D202" s="14">
        <v>15</v>
      </c>
      <c r="E202" s="14">
        <v>10</v>
      </c>
      <c r="F202" s="14">
        <v>25</v>
      </c>
      <c r="G202" s="14">
        <v>25</v>
      </c>
      <c r="H202" s="35">
        <v>39</v>
      </c>
      <c r="I202" s="35">
        <v>9</v>
      </c>
      <c r="J202" s="35">
        <v>11</v>
      </c>
      <c r="K202" s="35">
        <v>7</v>
      </c>
      <c r="L202" s="35">
        <v>10</v>
      </c>
      <c r="M202" s="29">
        <v>14</v>
      </c>
      <c r="N202" s="14"/>
      <c r="O202" s="14"/>
      <c r="P202" s="14"/>
      <c r="Q202" s="14"/>
      <c r="R202" s="2"/>
    </row>
    <row r="203" spans="1:19">
      <c r="A203" s="70" t="s">
        <v>169</v>
      </c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2"/>
      <c r="S203" s="7">
        <v>13</v>
      </c>
    </row>
    <row r="204" spans="1:19">
      <c r="A204" s="90" t="s">
        <v>170</v>
      </c>
      <c r="B204" s="36"/>
      <c r="C204" s="36"/>
      <c r="D204" s="36"/>
      <c r="E204" s="36"/>
      <c r="F204" s="36"/>
      <c r="G204" s="36"/>
      <c r="H204" s="91"/>
      <c r="I204" s="91"/>
      <c r="J204" s="91"/>
      <c r="K204" s="91"/>
      <c r="L204" s="91"/>
      <c r="M204" s="37"/>
      <c r="N204" s="36"/>
      <c r="O204" s="36"/>
      <c r="P204" s="36"/>
      <c r="Q204" s="36"/>
      <c r="R204" s="2"/>
    </row>
    <row r="208" spans="1:19">
      <c r="C208" s="81" t="s">
        <v>174</v>
      </c>
      <c r="F208" s="81" t="s">
        <v>176</v>
      </c>
    </row>
    <row r="209" spans="3:6">
      <c r="C209" s="81" t="s">
        <v>175</v>
      </c>
      <c r="F209" s="81" t="s">
        <v>177</v>
      </c>
    </row>
  </sheetData>
  <mergeCells count="5">
    <mergeCell ref="A1:R1"/>
    <mergeCell ref="A3:R3"/>
    <mergeCell ref="A4:R4"/>
    <mergeCell ref="A6:R6"/>
    <mergeCell ref="A7:R7"/>
  </mergeCells>
  <printOptions horizontalCentered="1"/>
  <pageMargins left="0.31496062992125984" right="0.31496062992125984" top="0.15748031496062992" bottom="0.15748031496062992" header="0.31496062992125984" footer="0.15748031496062992"/>
  <pageSetup scale="32" fitToHeight="2" orientation="landscape" r:id="rId1"/>
  <rowBreaks count="1" manualBreakCount="1">
    <brk id="102" max="17" man="1"/>
  </rowBreaks>
  <colBreaks count="1" manualBreakCount="1">
    <brk id="18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pigoo</vt:lpstr>
      <vt:lpstr>pigoo!Área_de_impresión</vt:lpstr>
      <vt:lpstr>pigoo!Títulos_a_imprimir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Romelia</dc:creator>
  <cp:lastModifiedBy>Romelia</cp:lastModifiedBy>
  <cp:lastPrinted>2023-02-02T19:02:24Z</cp:lastPrinted>
  <dcterms:created xsi:type="dcterms:W3CDTF">2023-02-02T18:56:16Z</dcterms:created>
  <dcterms:modified xsi:type="dcterms:W3CDTF">2023-02-02T19:02:40Z</dcterms:modified>
</cp:coreProperties>
</file>